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rifs" sheetId="1" state="visible" r:id="rId3"/>
    <sheet name="Volumes" sheetId="2" state="visible" r:id="rId4"/>
    <sheet name="Durées" sheetId="3" state="visible" r:id="rId5"/>
    <sheet name="Devis" sheetId="4" state="visible" r:id="rId6"/>
    <sheet name="Rétroplanning" sheetId="5" state="visible" r:id="rId7"/>
    <sheet name="Livrables" sheetId="6" state="visible" r:id="rId8"/>
    <sheet name="Check-list QC" sheetId="7" state="visible" r:id="rId9"/>
    <sheet name="Droits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<sst xmlns="http://schemas.openxmlformats.org/spreadsheetml/2006/main" count="499" uniqueCount="343">
  <si>
    <t xml:space="preserve">Tarifs de référence — marché français 2025-2026 (ordres de grandeur, cellules jaunes à ajuster)</t>
  </si>
  <si>
    <t xml:space="preserve">Cellules jaunes = à remplir / ajuster. Les autres onglets recalculent automatiquement.</t>
  </si>
  <si>
    <t xml:space="preserve">Poste</t>
  </si>
  <si>
    <t xml:space="preserve">Unité</t>
  </si>
  <si>
    <t xml:space="preserve">Tarif bas (€ HT)</t>
  </si>
  <si>
    <t xml:space="preserve">Tarif haut (€ HT)</t>
  </si>
  <si>
    <t xml:space="preserve">Tarif retenu (€ HT)</t>
  </si>
  <si>
    <t xml:space="preserve">Note</t>
  </si>
  <si>
    <t xml:space="preserve">Statut</t>
  </si>
  <si>
    <t xml:space="preserve">Base CCN (brut hebdo €)</t>
  </si>
  <si>
    <t xml:space="preserve">Coût jour employeur (×1,65 ÷ 5)</t>
  </si>
  <si>
    <t xml:space="preserve">Chef monteur fiction</t>
  </si>
  <si>
    <t xml:space="preserve">jour</t>
  </si>
  <si>
    <t xml:space="preserve">Salaire brut chargé employeur intermittent, ordre de grandeur</t>
  </si>
  <si>
    <t xml:space="preserve">Salarié intermittent (CCN)</t>
  </si>
  <si>
    <t xml:space="preserve">Monteur documentaire</t>
  </si>
  <si>
    <t xml:space="preserve">Assistant monteur</t>
  </si>
  <si>
    <t xml:space="preserve">Monteur son / sound designer</t>
  </si>
  <si>
    <t xml:space="preserve">Mixeur (hors auditorium)</t>
  </si>
  <si>
    <t xml:space="preserve">Auditorium de mixage (salle)</t>
  </si>
  <si>
    <t xml:space="preserve">5.1 : haut de fourchette</t>
  </si>
  <si>
    <t xml:space="preserve">Prestation HT (+ TVA 20 %)</t>
  </si>
  <si>
    <t xml:space="preserve">Étalonneur</t>
  </si>
  <si>
    <t xml:space="preserve">Salle d'étalonnage 4K (salle)</t>
  </si>
  <si>
    <t xml:space="preserve">Conformation / online (labo)</t>
  </si>
  <si>
    <t xml:space="preserve">Plan VFX simple (nettoyage, écran)</t>
  </si>
  <si>
    <t xml:space="preserve">plan</t>
  </si>
  <si>
    <t xml:space="preserve">Plan VFX moyen (compositing, ciel)</t>
  </si>
  <si>
    <t xml:space="preserve">Plan VFX lourd (3D, foule, séquence)</t>
  </si>
  <si>
    <t xml:space="preserve">Graphiste habillage / générique</t>
  </si>
  <si>
    <t xml:space="preserve">Musique originale (droits + compo, 52')</t>
  </si>
  <si>
    <t xml:space="preserve">forfait</t>
  </si>
  <si>
    <t xml:space="preserve">très variable</t>
  </si>
  <si>
    <t xml:space="preserve">Voix off studio (comédien + studio)</t>
  </si>
  <si>
    <t xml:space="preserve">demi-journée</t>
  </si>
  <si>
    <t xml:space="preserve">Sous-titrage (1 langue, 52', avec adaptation)</t>
  </si>
  <si>
    <t xml:space="preserve">programme</t>
  </si>
  <si>
    <t xml:space="preserve">Sous-titrage SME (sourds &amp; malentendants, 52')</t>
  </si>
  <si>
    <t xml:space="preserve">QC technique labo (par version)</t>
  </si>
  <si>
    <t xml:space="preserve">version</t>
  </si>
  <si>
    <t xml:space="preserve">Fabrication DCP (long-métrage)</t>
  </si>
  <si>
    <t xml:space="preserve">+ KDM</t>
  </si>
  <si>
    <t xml:space="preserve">Salle de montage équipée (location)</t>
  </si>
  <si>
    <t xml:space="preserve">semaine</t>
  </si>
  <si>
    <t xml:space="preserve">Avid + réseau</t>
  </si>
  <si>
    <t xml:space="preserve">Licence Avid Media Composer</t>
  </si>
  <si>
    <t xml:space="preserve">mois</t>
  </si>
  <si>
    <t xml:space="preserve">Stockage RAID 48 To (achat)</t>
  </si>
  <si>
    <t xml:space="preserve">unité</t>
  </si>
  <si>
    <t xml:space="preserve">Cartouche LTO-9 18 To</t>
  </si>
  <si>
    <t xml:space="preserve">archive ×2</t>
  </si>
  <si>
    <t xml:space="preserve">Prestation archivage LTO (par To)</t>
  </si>
  <si>
    <t xml:space="preserve">To</t>
  </si>
  <si>
    <t xml:space="preserve">écriture + vérification</t>
  </si>
  <si>
    <t xml:space="preserve">Directeur de postproduction</t>
  </si>
  <si>
    <t xml:space="preserve">Imprévus</t>
  </si>
  <si>
    <t xml:space="preserve">%</t>
  </si>
  <si>
    <t xml:space="preserve">sur le sous-total</t>
  </si>
  <si>
    <t xml:space="preserve">Source : fourchettes constatées sur le marché français (devis prestataires, grilles conventionnelles intermittents 2025-2026). Vérifier à chaque projet.</t>
  </si>
  <si>
    <t xml:space="preserve">Sources : CCN production audiovisuelle (IDCC 2642) et production cinématographique (IDCC 3097), minima 2025 ; coefficient de charges employeur ≈ 1,65 (URSSAF, Audiens, congés spectacles, AFDAS, médecine du travail) ; devis prestataires 2025-2026 ; recommandation CST RT-017 (loudness R128) ; cahiers des charges France Télévisions / Arte / plateformes. À vérifier à chaque projet.</t>
  </si>
  <si>
    <t xml:space="preserve">Volumes de rushes et stockage — remplir les cellules jaunes</t>
  </si>
  <si>
    <t xml:space="preserve">Unités : les débits de codecs sont donnés par les constructeurs en Mb/s (bits) ; ce classeur compte en Mo/s (octets, = « MB/s » en anglais) : Mb/s ÷ 8 = Mo/s. Volumes en To (1 To = 1 000 Go).</t>
  </si>
  <si>
    <t xml:space="preserve">Caméra / source</t>
  </si>
  <si>
    <t xml:space="preserve">Codec</t>
  </si>
  <si>
    <t xml:space="preserve">Débit (Mo/s)</t>
  </si>
  <si>
    <t xml:space="preserve">Heures tournées</t>
  </si>
  <si>
    <t xml:space="preserve">Nombre de caméras</t>
  </si>
  <si>
    <t xml:space="preserve">Volume (To)</t>
  </si>
  <si>
    <t xml:space="preserve">ARRI Alexa 35</t>
  </si>
  <si>
    <t xml:space="preserve">ARRIRAW 4.6K 25p</t>
  </si>
  <si>
    <t xml:space="preserve">Sony FX6</t>
  </si>
  <si>
    <t xml:space="preserve">H.264 100 Mb/s</t>
  </si>
  <si>
    <t xml:space="preserve">Son</t>
  </si>
  <si>
    <t xml:space="preserve">WAV 8 pistes</t>
  </si>
  <si>
    <t xml:space="preserve">Total rushes (To)</t>
  </si>
  <si>
    <t xml:space="preserve">Proxys de montage (To)</t>
  </si>
  <si>
    <t xml:space="preserve">≈ 5 % des originaux en DNxHR LB</t>
  </si>
  <si>
    <t xml:space="preserve">Stockage de travail (To)</t>
  </si>
  <si>
    <t xml:space="preserve">+30 % rendus, exports, marge</t>
  </si>
  <si>
    <t xml:space="preserve">Sauvegardes 3-2-1 (To)</t>
  </si>
  <si>
    <t xml:space="preserve">2 copies supplémentaires des originaux</t>
  </si>
  <si>
    <t xml:space="preserve">Cartouches LTO-9 (×2 sites)</t>
  </si>
  <si>
    <t xml:space="preserve">18 To utiles par cartouche</t>
  </si>
  <si>
    <t xml:space="preserve">Référence des débits (Mo/s, ordre de grandeur)</t>
  </si>
  <si>
    <t xml:space="preserve">Source</t>
  </si>
  <si>
    <t xml:space="preserve">Go / heure</t>
  </si>
  <si>
    <t xml:space="preserve">Débit constructeur (Mb/s)</t>
  </si>
  <si>
    <t xml:space="preserve">Sony Venice 2</t>
  </si>
  <si>
    <t xml:space="preserve">X-OCN ST 6K 25p</t>
  </si>
  <si>
    <t xml:space="preserve">RED V-Raptor</t>
  </si>
  <si>
    <t xml:space="preserve">R3D 8K HQ 25p</t>
  </si>
  <si>
    <t xml:space="preserve">ProRes 4444 XQ UHD 25p</t>
  </si>
  <si>
    <t xml:space="preserve">ProRes 4444 XQ</t>
  </si>
  <si>
    <t xml:space="preserve">ProRes 422 HQ 1080p25</t>
  </si>
  <si>
    <t xml:space="preserve">ProRes 422 HQ</t>
  </si>
  <si>
    <t xml:space="preserve">DNxHR HQX UHD 25p (montage)</t>
  </si>
  <si>
    <t xml:space="preserve">DNxHR HQX</t>
  </si>
  <si>
    <t xml:space="preserve">DNxHR LB 1080p25 (proxy)</t>
  </si>
  <si>
    <t xml:space="preserve">DNxHR LB</t>
  </si>
  <si>
    <t xml:space="preserve">H.264 100 Mb/s (caméra légère)</t>
  </si>
  <si>
    <t xml:space="preserve">H.264</t>
  </si>
  <si>
    <t xml:space="preserve">Son 8 pistes 48 kHz/24 bits</t>
  </si>
  <si>
    <t xml:space="preserve">WAV poly</t>
  </si>
  <si>
    <t xml:space="preserve">Durées de référence par étape (semaines ou jours) — pour dimensionner le planning</t>
  </si>
  <si>
    <t xml:space="preserve">Étape</t>
  </si>
  <si>
    <t xml:space="preserve">Fiction 90'</t>
  </si>
  <si>
    <t xml:space="preserve">Documentaire 52'</t>
  </si>
  <si>
    <t xml:space="preserve">Série (par épisode 45')</t>
  </si>
  <si>
    <t xml:space="preserve">Dérushage / synchro (assistant)</t>
  </si>
  <si>
    <t xml:space="preserve">semaines</t>
  </si>
  <si>
    <t xml:space="preserve">en parallèle du tournage</t>
  </si>
  <si>
    <t xml:space="preserve">Montage image</t>
  </si>
  <si>
    <t xml:space="preserve">ratio rushes fiction 20:1, doc 60:1</t>
  </si>
  <si>
    <t xml:space="preserve">Allers-retours / revues</t>
  </si>
  <si>
    <t xml:space="preserve">2 passes contractuelles</t>
  </si>
  <si>
    <t xml:space="preserve">Montage son + bruitage</t>
  </si>
  <si>
    <t xml:space="preserve">après lock</t>
  </si>
  <si>
    <t xml:space="preserve">ADR / voix off</t>
  </si>
  <si>
    <t xml:space="preserve">jours</t>
  </si>
  <si>
    <t xml:space="preserve">Musique (compo + enregistrement)</t>
  </si>
  <si>
    <t xml:space="preserve">en parallèle</t>
  </si>
  <si>
    <t xml:space="preserve">Mixage</t>
  </si>
  <si>
    <t xml:space="preserve">5.1 : +40 %</t>
  </si>
  <si>
    <t xml:space="preserve">Conformation</t>
  </si>
  <si>
    <t xml:space="preserve">Étalonnage</t>
  </si>
  <si>
    <t xml:space="preserve">VFX (selon nombre)</t>
  </si>
  <si>
    <t xml:space="preserve">en parallèle après lock</t>
  </si>
  <si>
    <t xml:space="preserve">Habillage / générique</t>
  </si>
  <si>
    <t xml:space="preserve">Masters + versions + sous-titres</t>
  </si>
  <si>
    <t xml:space="preserve">QC + corrections</t>
  </si>
  <si>
    <t xml:space="preserve">DCP / livraison</t>
  </si>
  <si>
    <t xml:space="preserve">DCP long-métrage</t>
  </si>
  <si>
    <t xml:space="preserve">Archivage</t>
  </si>
  <si>
    <t xml:space="preserve">Devis de postproduction — exemple : documentaire 52' (modifier les quantités en jaune ; tarifs pris dans l'onglet Tarifs)</t>
  </si>
  <si>
    <t xml:space="preserve">Bloc</t>
  </si>
  <si>
    <t xml:space="preserve">Quantité</t>
  </si>
  <si>
    <t xml:space="preserve">Tarif (€ HT)</t>
  </si>
  <si>
    <t xml:space="preserve">Total (€ HT)</t>
  </si>
  <si>
    <t xml:space="preserve">Hypothèse</t>
  </si>
  <si>
    <t xml:space="preserve">Encadrement</t>
  </si>
  <si>
    <t xml:space="preserve">suivi sur 4 mois</t>
  </si>
  <si>
    <t xml:space="preserve">Montage</t>
  </si>
  <si>
    <t xml:space="preserve">7 semaines</t>
  </si>
  <si>
    <t xml:space="preserve">dérushage + exports</t>
  </si>
  <si>
    <t xml:space="preserve">Salle de montage équipée</t>
  </si>
  <si>
    <t xml:space="preserve">Licence Avid</t>
  </si>
  <si>
    <t xml:space="preserve">Monteur son</t>
  </si>
  <si>
    <t xml:space="preserve">3 semaines</t>
  </si>
  <si>
    <t xml:space="preserve">Mixeur</t>
  </si>
  <si>
    <t xml:space="preserve">Auditorium</t>
  </si>
  <si>
    <t xml:space="preserve">stéréo</t>
  </si>
  <si>
    <t xml:space="preserve">Voix off studio</t>
  </si>
  <si>
    <t xml:space="preserve">Musique originale</t>
  </si>
  <si>
    <t xml:space="preserve">Image</t>
  </si>
  <si>
    <t xml:space="preserve">Salle d'étalonnage</t>
  </si>
  <si>
    <t xml:space="preserve">Habillage</t>
  </si>
  <si>
    <t xml:space="preserve">Graphiste</t>
  </si>
  <si>
    <t xml:space="preserve">générique + synthés</t>
  </si>
  <si>
    <t xml:space="preserve">Livraison</t>
  </si>
  <si>
    <t xml:space="preserve">Sous-titrage SME</t>
  </si>
  <si>
    <t xml:space="preserve">TV</t>
  </si>
  <si>
    <t xml:space="preserve">Sous-titrage langue</t>
  </si>
  <si>
    <t xml:space="preserve">EN, DE plateforme</t>
  </si>
  <si>
    <t xml:space="preserve">QC labo</t>
  </si>
  <si>
    <t xml:space="preserve">TV + plateforme</t>
  </si>
  <si>
    <t xml:space="preserve">Stockage</t>
  </si>
  <si>
    <t xml:space="preserve">RAID 48 To</t>
  </si>
  <si>
    <t xml:space="preserve">Cartouches LTO-9</t>
  </si>
  <si>
    <t xml:space="preserve">2 sites</t>
  </si>
  <si>
    <t xml:space="preserve">Prestation LTO</t>
  </si>
  <si>
    <t xml:space="preserve">Sous-total</t>
  </si>
  <si>
    <t xml:space="preserve">taux dans Tarifs</t>
  </si>
  <si>
    <t xml:space="preserve">TOTAL HT</t>
  </si>
  <si>
    <t xml:space="preserve">TVA 20 %</t>
  </si>
  <si>
    <t xml:space="preserve">TOTAL TTC</t>
  </si>
  <si>
    <t xml:space="preserve">Répartition par bloc</t>
  </si>
  <si>
    <t xml:space="preserve">Rétroplanning — saisir la date de livraison (jaune) ; les dates se déduisent à l'envers</t>
  </si>
  <si>
    <t xml:space="preserve">Date de livraison</t>
  </si>
  <si>
    <t xml:space="preserve">Étape (de la fin vers le début)</t>
  </si>
  <si>
    <t xml:space="preserve">Durée (jours ouvrés)</t>
  </si>
  <si>
    <t xml:space="preserve">Fin</t>
  </si>
  <si>
    <t xml:space="preserve">Début</t>
  </si>
  <si>
    <t xml:space="preserve">Jalon / validation</t>
  </si>
  <si>
    <t xml:space="preserve">Responsable</t>
  </si>
  <si>
    <t xml:space="preserve">QC + corrections + transmission</t>
  </si>
  <si>
    <t xml:space="preserve">Rapport de livraison</t>
  </si>
  <si>
    <t xml:space="preserve">Dir. postprod</t>
  </si>
  <si>
    <t xml:space="preserve">Masters, versions, sous-titres</t>
  </si>
  <si>
    <t xml:space="preserve">Validation diffuseur</t>
  </si>
  <si>
    <t xml:space="preserve">Assistant + labo</t>
  </si>
  <si>
    <t xml:space="preserve">Étalonnage + conform</t>
  </si>
  <si>
    <t xml:space="preserve">Validation image</t>
  </si>
  <si>
    <t xml:space="preserve">Validation son</t>
  </si>
  <si>
    <t xml:space="preserve">Montage son / bruitage / VO</t>
  </si>
  <si>
    <t xml:space="preserve">Textes validés</t>
  </si>
  <si>
    <t xml:space="preserve">VFX (parallèle)</t>
  </si>
  <si>
    <t xml:space="preserve">V001 → validation</t>
  </si>
  <si>
    <t xml:space="preserve">Superviseur VFX</t>
  </si>
  <si>
    <t xml:space="preserve">PICTURE LOCK</t>
  </si>
  <si>
    <t xml:space="preserve">Signature réal + prod</t>
  </si>
  <si>
    <t xml:space="preserve">Fine cut + revues</t>
  </si>
  <si>
    <t xml:space="preserve">Projection fine cut</t>
  </si>
  <si>
    <t xml:space="preserve">Monteur</t>
  </si>
  <si>
    <t xml:space="preserve">Rough cut + revues</t>
  </si>
  <si>
    <t xml:space="preserve">Projection rough cut</t>
  </si>
  <si>
    <t xml:space="preserve">Bout-à-bout</t>
  </si>
  <si>
    <t xml:space="preserve">Dérushage / synchro</t>
  </si>
  <si>
    <t xml:space="preserve">Assistant</t>
  </si>
  <si>
    <t xml:space="preserve">Fin de tournage</t>
  </si>
  <si>
    <t xml:space="preserve">Rapports DIT complets</t>
  </si>
  <si>
    <t xml:space="preserve">Production</t>
  </si>
  <si>
    <t xml:space="preserve">Lecture : les étapes parallèles (VFX, musique) se calent sur le lock ; ajouter 10 % de marge sur le chemin critique (montage → lock → mixage → étalonnage → livraison).</t>
  </si>
  <si>
    <t xml:space="preserve">Tableau des livrables — exemple TV + plateforme (spécifications typiques ; toujours lire la liste contractuelle)</t>
  </si>
  <si>
    <t xml:space="preserve">Livrable</t>
  </si>
  <si>
    <t xml:space="preserve">Diffuseur</t>
  </si>
  <si>
    <t xml:space="preserve">Format</t>
  </si>
  <si>
    <t xml:space="preserve">Codec / conteneur</t>
  </si>
  <si>
    <t xml:space="preserve">Résolution / cadence</t>
  </si>
  <si>
    <t xml:space="preserve">Audio</t>
  </si>
  <si>
    <t xml:space="preserve">Loudness</t>
  </si>
  <si>
    <t xml:space="preserve">Sous-titres</t>
  </si>
  <si>
    <t xml:space="preserve">Fait</t>
  </si>
  <si>
    <t xml:space="preserve">PAD HD</t>
  </si>
  <si>
    <t xml:space="preserve">Chaîne TV</t>
  </si>
  <si>
    <t xml:space="preserve">MXF OP1a</t>
  </si>
  <si>
    <t xml:space="preserve">XDCAM HD422 50 Mb/s ou AVC-Intra 100</t>
  </si>
  <si>
    <t xml:space="preserve">1920×1080 25p (ou 50i)</t>
  </si>
  <si>
    <t xml:space="preserve">PCM 48/24, 2 ou 8 pistes</t>
  </si>
  <si>
    <t xml:space="preserve">−23 LUFS ±1, −1 dBTP (R128)</t>
  </si>
  <si>
    <t xml:space="preserve">SME piste séparée (.stl / .ttml)</t>
  </si>
  <si>
    <t xml:space="preserve">Labo</t>
  </si>
  <si>
    <t xml:space="preserve">Master UHD</t>
  </si>
  <si>
    <t xml:space="preserve">Plateforme</t>
  </si>
  <si>
    <t xml:space="preserve">MOV / IMF</t>
  </si>
  <si>
    <t xml:space="preserve">ProRes 422 HQ ou IMF App2e</t>
  </si>
  <si>
    <t xml:space="preserve">3840×2160 25p</t>
  </si>
  <si>
    <t xml:space="preserve">PCM 48/24 stéréo (+5.1)</t>
  </si>
  <si>
    <t xml:space="preserve">−16 LUFS, −1 dBTP (spec plateforme)</t>
  </si>
  <si>
    <t xml:space="preserve">FR, EN, DE en .srt / .ttml</t>
  </si>
  <si>
    <t xml:space="preserve">Master référence</t>
  </si>
  <si>
    <t xml:space="preserve">MOV</t>
  </si>
  <si>
    <t xml:space="preserve">résolution native</t>
  </si>
  <si>
    <t xml:space="preserve">PCM 48/24</t>
  </si>
  <si>
    <t xml:space="preserve">sans traitement</t>
  </si>
  <si>
    <t xml:space="preserve">—</t>
  </si>
  <si>
    <t xml:space="preserve">Stems audio</t>
  </si>
  <si>
    <t xml:space="preserve">Production / international</t>
  </si>
  <si>
    <t xml:space="preserve">WAV</t>
  </si>
  <si>
    <t xml:space="preserve">DIA / MUS / FX</t>
  </si>
  <si>
    <t xml:space="preserve">Version M&amp;E</t>
  </si>
  <si>
    <t xml:space="preserve">International</t>
  </si>
  <si>
    <t xml:space="preserve">WAV + MOV textless</t>
  </si>
  <si>
    <t xml:space="preserve">MUS + FX</t>
  </si>
  <si>
    <t xml:space="preserve">Textless</t>
  </si>
  <si>
    <t xml:space="preserve">identique master</t>
  </si>
  <si>
    <t xml:space="preserve">fonds sans texte</t>
  </si>
  <si>
    <t xml:space="preserve">Screener TC</t>
  </si>
  <si>
    <t xml:space="preserve">MP4</t>
  </si>
  <si>
    <t xml:space="preserve">H.264 10 Mb/s</t>
  </si>
  <si>
    <t xml:space="preserve">1920×1080</t>
  </si>
  <si>
    <t xml:space="preserve">AAC 256</t>
  </si>
  <si>
    <t xml:space="preserve">Vertical 9:16 (extrait)</t>
  </si>
  <si>
    <t xml:space="preserve">Réseaux</t>
  </si>
  <si>
    <t xml:space="preserve">H.264 20 Mb/s</t>
  </si>
  <si>
    <t xml:space="preserve">1080×1920 25p</t>
  </si>
  <si>
    <t xml:space="preserve">AAC 320</t>
  </si>
  <si>
    <t xml:space="preserve">−14 LUFS</t>
  </si>
  <si>
    <t xml:space="preserve">incrustés</t>
  </si>
  <si>
    <t xml:space="preserve">DCP</t>
  </si>
  <si>
    <t xml:space="preserve">Festival / salle</t>
  </si>
  <si>
    <t xml:space="preserve">JPEG2000, SMPTE</t>
  </si>
  <si>
    <t xml:space="preserve">2K/4K 24p</t>
  </si>
  <si>
    <t xml:space="preserve">WAV 48/24 5.1</t>
  </si>
  <si>
    <t xml:space="preserve">−27 LUFS (Leq(m) 85)</t>
  </si>
  <si>
    <t xml:space="preserve">Labo DCP</t>
  </si>
  <si>
    <t xml:space="preserve">Contrôle qualité avant livraison — cocher (jaune)</t>
  </si>
  <si>
    <t xml:space="preserve">Contrôle</t>
  </si>
  <si>
    <t xml:space="preserve">Critère</t>
  </si>
  <si>
    <t xml:space="preserve">Outil / méthode</t>
  </si>
  <si>
    <t xml:space="preserve">OK</t>
  </si>
  <si>
    <t xml:space="preserve">Remarque</t>
  </si>
  <si>
    <t xml:space="preserve">Durée et TC</t>
  </si>
  <si>
    <t xml:space="preserve">Durée exacte annoncée ; Start TC 01:00:00:00 (ou 10:00:00:00 selon spec)</t>
  </si>
  <si>
    <t xml:space="preserve">Get Sequence Info / lecteur</t>
  </si>
  <si>
    <t xml:space="preserve">Mire, noir, décompte</t>
  </si>
  <si>
    <t xml:space="preserve">Selon spec : mire 60 s, noir 30 s, 1 kHz, décompte</t>
  </si>
  <si>
    <t xml:space="preserve">Lecture de la tête</t>
  </si>
  <si>
    <t xml:space="preserve">Niveaux vidéo</t>
  </si>
  <si>
    <t xml:space="preserve">Luminance 0-100 IRE, chroma dans le gamut, pas de dépassement</t>
  </si>
  <si>
    <t xml:space="preserve">Waveform / Safe Colors</t>
  </si>
  <si>
    <t xml:space="preserve">Integrated à la cible ±1 LU ; True Peak ≤ −1 dBTP</t>
  </si>
  <si>
    <t xml:space="preserve">Loudness meter (programme entier)</t>
  </si>
  <si>
    <t xml:space="preserve">Synchro son</t>
  </si>
  <si>
    <t xml:space="preserve">Aucun décalage image/son (lèvres, claps, impacts)</t>
  </si>
  <si>
    <t xml:space="preserve">Visionnage intégral</t>
  </si>
  <si>
    <t xml:space="preserve">Calage, orthographe, zone sûre, police et taille spec</t>
  </si>
  <si>
    <t xml:space="preserve">Relecture + lecture intégrale</t>
  </si>
  <si>
    <t xml:space="preserve">Textes et titres</t>
  </si>
  <si>
    <t xml:space="preserve">Générique validé, cartons, orthographe, zones sûres</t>
  </si>
  <si>
    <t xml:space="preserve">Relecture production</t>
  </si>
  <si>
    <t xml:space="preserve">Continuité image</t>
  </si>
  <si>
    <t xml:space="preserve">Aucun plan noir, aucun freeze non voulu, dupes</t>
  </si>
  <si>
    <t xml:space="preserve">Visionnage plein écran</t>
  </si>
  <si>
    <t xml:space="preserve">Métadonnées fichier</t>
  </si>
  <si>
    <t xml:space="preserve">Nom, codec, cadence, résolution, audio conformes à la spec</t>
  </si>
  <si>
    <t xml:space="preserve">MediaInfo</t>
  </si>
  <si>
    <t xml:space="preserve">Checksum</t>
  </si>
  <si>
    <t xml:space="preserve">MD5/xxHash calculé et joint au rapport</t>
  </si>
  <si>
    <t xml:space="preserve">Outil de checksum</t>
  </si>
  <si>
    <t xml:space="preserve">Liste des fichiers, versions, checksums, contacts</t>
  </si>
  <si>
    <t xml:space="preserve">Document</t>
  </si>
  <si>
    <t xml:space="preserve">Tableau des droits — musiques, archives, polices, images</t>
  </si>
  <si>
    <t xml:space="preserve">Élément</t>
  </si>
  <si>
    <t xml:space="preserve">Type</t>
  </si>
  <si>
    <t xml:space="preserve">Ayant droit</t>
  </si>
  <si>
    <t xml:space="preserve">Territoire</t>
  </si>
  <si>
    <t xml:space="preserve">Durée</t>
  </si>
  <si>
    <t xml:space="preserve">Supports</t>
  </si>
  <si>
    <t xml:space="preserve">Coût (€ HT)</t>
  </si>
  <si>
    <t xml:space="preserve">Preuve (contrat, facture)</t>
  </si>
  <si>
    <t xml:space="preserve">Musique générique</t>
  </si>
  <si>
    <t xml:space="preserve">Compositeur X</t>
  </si>
  <si>
    <t xml:space="preserve">Monde</t>
  </si>
  <si>
    <t xml:space="preserve">Illimitée</t>
  </si>
  <si>
    <t xml:space="preserve">Tous</t>
  </si>
  <si>
    <t xml:space="preserve">8000</t>
  </si>
  <si>
    <t xml:space="preserve">Contrat de commande</t>
  </si>
  <si>
    <t xml:space="preserve">Signé</t>
  </si>
  <si>
    <t xml:space="preserve">Archive INA 2 min 30</t>
  </si>
  <si>
    <t xml:space="preserve">Archive</t>
  </si>
  <si>
    <t xml:space="preserve">INA</t>
  </si>
  <si>
    <t xml:space="preserve">10 ans</t>
  </si>
  <si>
    <t xml:space="preserve">TV + VOD</t>
  </si>
  <si>
    <t xml:space="preserve">3750</t>
  </si>
  <si>
    <t xml:space="preserve">Facture INA</t>
  </si>
  <si>
    <t xml:space="preserve">En cours</t>
  </si>
  <si>
    <t xml:space="preserve">Police Skoda Next</t>
  </si>
  <si>
    <t xml:space="preserve">Police</t>
  </si>
  <si>
    <t xml:space="preserve">Fonderie</t>
  </si>
  <si>
    <t xml:space="preserve">Vidéo</t>
  </si>
  <si>
    <t xml:space="preserve">0</t>
  </si>
  <si>
    <t xml:space="preserve">Licence vidéo</t>
  </si>
  <si>
    <t xml:space="preserve">À vérifier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</si>
</sst>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General"/>
    <numFmt numFmtId="166" formatCode="0"/>
    <numFmt numFmtId="167" formatCode="0.0"/>
    <numFmt numFmtId="168" formatCode="#,##0&quot; €&quot;"/>
    <numFmt numFmtId="169" formatCode="0\ %"/>
    <numFmt numFmtId="170" formatCode="dd/mm/yyyy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1"/>
      <color theme="1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E3B4E"/>
        <bgColor rgb="FF333399"/>
      </patternFill>
    </fill>
    <fill>
      <patternFill patternType="solid">
        <fgColor rgb="FFFFF4CC"/>
        <bgColor rgb="FFE2EFDA"/>
      </patternFill>
    </fill>
    <fill>
      <patternFill patternType="solid">
        <fgColor rgb="FFE2EFDA"/>
        <bgColor rgb="FFFFF4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4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3B4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2" min="2" style="1" width="14"/>
    <col collapsed="false" customWidth="true" hidden="false" outlineLevel="0" max="4" min="3" style="1" width="16"/>
    <col collapsed="false" customWidth="true" hidden="false" outlineLevel="0" max="5" min="5" style="1" width="18"/>
    <col collapsed="false" customWidth="true" hidden="false" outlineLevel="0" max="6" min="6" style="1" width="44"/>
    <col collapsed="false" customWidth="true" hidden="false" outlineLevel="0" max="7" min="7" style="1" width="26"/>
    <col collapsed="false" customWidth="true" hidden="false" outlineLevel="0" max="8" min="8" style="1" width="20"/>
    <col collapsed="false" customWidth="true" hidden="false" outlineLevel="0" max="9" min="9" style="1" width="24"/>
  </cols>
  <sheetData>
    <row r="1" customFormat="false" ht="15" hidden="false" customHeight="true" outlineLevel="0" collapsed="false">
      <c r="A1" s="2" t="s">
        <v>0</v>
      </c>
      <c r="B1" s="3"/>
      <c r="C1" s="3"/>
      <c r="D1" s="3"/>
      <c r="E1" s="3"/>
      <c r="F1" s="3"/>
    </row>
    <row r="2" customFormat="false" ht="15" hidden="false" customHeight="true" outlineLevel="0" collapsed="false">
      <c r="A2" s="4" t="s">
        <v>1</v>
      </c>
      <c r="B2" s="3"/>
      <c r="C2" s="3"/>
      <c r="D2" s="3"/>
      <c r="E2" s="3"/>
      <c r="F2" s="3"/>
    </row>
    <row r="3" customFormat="false" ht="26.25" hidden="false" customHeight="true" outlineLevel="0" collapsed="false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customFormat="false" ht="15" hidden="false" customHeight="true" outlineLevel="0" collapsed="false">
      <c r="A4" s="7" t="s">
        <v>11</v>
      </c>
      <c r="B4" s="7" t="s">
        <v>12</v>
      </c>
      <c r="C4" s="7" t="n">
        <v>380</v>
      </c>
      <c r="D4" s="7" t="n">
        <v>520</v>
      </c>
      <c r="E4" s="8" t="n">
        <f aca="false">ROUND(I4,0)</f>
        <v>482</v>
      </c>
      <c r="F4" s="7" t="s">
        <v>13</v>
      </c>
      <c r="G4" s="9" t="s">
        <v>14</v>
      </c>
      <c r="H4" s="10" t="n">
        <v>1460</v>
      </c>
      <c r="I4" s="11" t="n">
        <f aca="false">H4*1.65/5</f>
        <v>481.8</v>
      </c>
    </row>
    <row r="5" customFormat="false" ht="15" hidden="false" customHeight="true" outlineLevel="0" collapsed="false">
      <c r="A5" s="7" t="s">
        <v>15</v>
      </c>
      <c r="B5" s="7" t="s">
        <v>12</v>
      </c>
      <c r="C5" s="7" t="n">
        <v>330</v>
      </c>
      <c r="D5" s="7" t="n">
        <v>450</v>
      </c>
      <c r="E5" s="8" t="n">
        <f aca="false">ROUND(I5,0)</f>
        <v>396</v>
      </c>
      <c r="F5" s="7"/>
      <c r="G5" s="9" t="s">
        <v>14</v>
      </c>
      <c r="H5" s="10" t="n">
        <v>1200</v>
      </c>
      <c r="I5" s="11" t="n">
        <f aca="false">H5*1.65/5</f>
        <v>396</v>
      </c>
    </row>
    <row r="6" customFormat="false" ht="15" hidden="false" customHeight="true" outlineLevel="0" collapsed="false">
      <c r="A6" s="7" t="s">
        <v>16</v>
      </c>
      <c r="B6" s="7" t="s">
        <v>12</v>
      </c>
      <c r="C6" s="7" t="n">
        <v>210</v>
      </c>
      <c r="D6" s="7" t="n">
        <v>300</v>
      </c>
      <c r="E6" s="8" t="n">
        <f aca="false">ROUND(I6,0)</f>
        <v>314</v>
      </c>
      <c r="F6" s="7"/>
      <c r="G6" s="9" t="s">
        <v>14</v>
      </c>
      <c r="H6" s="10" t="n">
        <v>950</v>
      </c>
      <c r="I6" s="11" t="n">
        <f aca="false">H6*1.65/5</f>
        <v>313.5</v>
      </c>
    </row>
    <row r="7" customFormat="false" ht="15" hidden="false" customHeight="true" outlineLevel="0" collapsed="false">
      <c r="A7" s="7" t="s">
        <v>17</v>
      </c>
      <c r="B7" s="7" t="s">
        <v>12</v>
      </c>
      <c r="C7" s="7" t="n">
        <v>380</v>
      </c>
      <c r="D7" s="7" t="n">
        <v>520</v>
      </c>
      <c r="E7" s="8" t="n">
        <f aca="false">ROUND(I7,0)</f>
        <v>413</v>
      </c>
      <c r="F7" s="7"/>
      <c r="G7" s="9" t="s">
        <v>14</v>
      </c>
      <c r="H7" s="10" t="n">
        <v>1250</v>
      </c>
      <c r="I7" s="11" t="n">
        <f aca="false">H7*1.65/5</f>
        <v>412.5</v>
      </c>
    </row>
    <row r="8" customFormat="false" ht="15" hidden="false" customHeight="true" outlineLevel="0" collapsed="false">
      <c r="A8" s="7" t="s">
        <v>18</v>
      </c>
      <c r="B8" s="7" t="s">
        <v>12</v>
      </c>
      <c r="C8" s="7" t="n">
        <v>600</v>
      </c>
      <c r="D8" s="7" t="n">
        <v>950</v>
      </c>
      <c r="E8" s="8" t="n">
        <f aca="false">ROUND(I8,0)</f>
        <v>561</v>
      </c>
      <c r="F8" s="7"/>
      <c r="G8" s="9" t="s">
        <v>14</v>
      </c>
      <c r="H8" s="10" t="n">
        <v>1700</v>
      </c>
      <c r="I8" s="11" t="n">
        <f aca="false">H8*1.65/5</f>
        <v>561</v>
      </c>
    </row>
    <row r="9" customFormat="false" ht="15" hidden="false" customHeight="true" outlineLevel="0" collapsed="false">
      <c r="A9" s="7" t="s">
        <v>19</v>
      </c>
      <c r="B9" s="7" t="s">
        <v>12</v>
      </c>
      <c r="C9" s="7" t="n">
        <v>800</v>
      </c>
      <c r="D9" s="7" t="n">
        <v>1600</v>
      </c>
      <c r="E9" s="8" t="n">
        <v>1100</v>
      </c>
      <c r="F9" s="7" t="s">
        <v>20</v>
      </c>
      <c r="G9" s="9" t="s">
        <v>21</v>
      </c>
    </row>
    <row r="10" customFormat="false" ht="15" hidden="false" customHeight="true" outlineLevel="0" collapsed="false">
      <c r="A10" s="7" t="s">
        <v>22</v>
      </c>
      <c r="B10" s="7" t="s">
        <v>12</v>
      </c>
      <c r="C10" s="7" t="n">
        <v>700</v>
      </c>
      <c r="D10" s="7" t="n">
        <v>1200</v>
      </c>
      <c r="E10" s="8" t="n">
        <v>900</v>
      </c>
      <c r="F10" s="7"/>
      <c r="G10" s="9" t="s">
        <v>21</v>
      </c>
    </row>
    <row r="11" customFormat="false" ht="15" hidden="false" customHeight="true" outlineLevel="0" collapsed="false">
      <c r="A11" s="7" t="s">
        <v>23</v>
      </c>
      <c r="B11" s="7" t="s">
        <v>12</v>
      </c>
      <c r="C11" s="7" t="n">
        <v>900</v>
      </c>
      <c r="D11" s="7" t="n">
        <v>2000</v>
      </c>
      <c r="E11" s="8" t="n">
        <v>1300</v>
      </c>
      <c r="F11" s="7"/>
      <c r="G11" s="9" t="s">
        <v>21</v>
      </c>
    </row>
    <row r="12" customFormat="false" ht="15" hidden="false" customHeight="true" outlineLevel="0" collapsed="false">
      <c r="A12" s="7" t="s">
        <v>24</v>
      </c>
      <c r="B12" s="7" t="s">
        <v>12</v>
      </c>
      <c r="C12" s="7" t="n">
        <v>700</v>
      </c>
      <c r="D12" s="7" t="n">
        <v>1200</v>
      </c>
      <c r="E12" s="8" t="n">
        <v>900</v>
      </c>
      <c r="F12" s="7"/>
      <c r="G12" s="9" t="s">
        <v>21</v>
      </c>
    </row>
    <row r="13" customFormat="false" ht="15" hidden="false" customHeight="true" outlineLevel="0" collapsed="false">
      <c r="A13" s="7" t="s">
        <v>25</v>
      </c>
      <c r="B13" s="7" t="s">
        <v>26</v>
      </c>
      <c r="C13" s="7" t="n">
        <v>300</v>
      </c>
      <c r="D13" s="7" t="n">
        <v>900</v>
      </c>
      <c r="E13" s="8" t="n">
        <v>600</v>
      </c>
      <c r="F13" s="7"/>
      <c r="G13" s="9" t="s">
        <v>21</v>
      </c>
    </row>
    <row r="14" customFormat="false" ht="15" hidden="false" customHeight="true" outlineLevel="0" collapsed="false">
      <c r="A14" s="7" t="s">
        <v>27</v>
      </c>
      <c r="B14" s="7" t="s">
        <v>26</v>
      </c>
      <c r="C14" s="7" t="n">
        <v>1500</v>
      </c>
      <c r="D14" s="7" t="n">
        <v>4000</v>
      </c>
      <c r="E14" s="8" t="n">
        <v>2500</v>
      </c>
      <c r="F14" s="7"/>
      <c r="G14" s="9" t="s">
        <v>21</v>
      </c>
    </row>
    <row r="15" customFormat="false" ht="15" hidden="false" customHeight="true" outlineLevel="0" collapsed="false">
      <c r="A15" s="7" t="s">
        <v>28</v>
      </c>
      <c r="B15" s="7" t="s">
        <v>26</v>
      </c>
      <c r="C15" s="7" t="n">
        <v>5000</v>
      </c>
      <c r="D15" s="7" t="n">
        <v>20000</v>
      </c>
      <c r="E15" s="8" t="n">
        <v>10000</v>
      </c>
      <c r="F15" s="7"/>
      <c r="G15" s="9" t="s">
        <v>21</v>
      </c>
    </row>
    <row r="16" customFormat="false" ht="15" hidden="false" customHeight="true" outlineLevel="0" collapsed="false">
      <c r="A16" s="7" t="s">
        <v>29</v>
      </c>
      <c r="B16" s="7" t="s">
        <v>12</v>
      </c>
      <c r="C16" s="7" t="n">
        <v>400</v>
      </c>
      <c r="D16" s="7" t="n">
        <v>650</v>
      </c>
      <c r="E16" s="8" t="n">
        <f aca="false">ROUND(I16,0)</f>
        <v>429</v>
      </c>
      <c r="F16" s="7"/>
      <c r="G16" s="9" t="s">
        <v>14</v>
      </c>
      <c r="H16" s="10" t="n">
        <v>1300</v>
      </c>
      <c r="I16" s="11" t="n">
        <f aca="false">H16*1.65/5</f>
        <v>429</v>
      </c>
    </row>
    <row r="17" customFormat="false" ht="15" hidden="false" customHeight="true" outlineLevel="0" collapsed="false">
      <c r="A17" s="7" t="s">
        <v>30</v>
      </c>
      <c r="B17" s="7" t="s">
        <v>31</v>
      </c>
      <c r="C17" s="7" t="n">
        <v>5000</v>
      </c>
      <c r="D17" s="7" t="n">
        <v>15000</v>
      </c>
      <c r="E17" s="8" t="n">
        <v>8000</v>
      </c>
      <c r="F17" s="7" t="s">
        <v>32</v>
      </c>
      <c r="G17" s="9" t="s">
        <v>21</v>
      </c>
    </row>
    <row r="18" customFormat="false" ht="15" hidden="false" customHeight="true" outlineLevel="0" collapsed="false">
      <c r="A18" s="7" t="s">
        <v>33</v>
      </c>
      <c r="B18" s="7" t="s">
        <v>34</v>
      </c>
      <c r="C18" s="7" t="n">
        <v>600</v>
      </c>
      <c r="D18" s="7" t="n">
        <v>1200</v>
      </c>
      <c r="E18" s="8" t="n">
        <v>800</v>
      </c>
      <c r="F18" s="7"/>
      <c r="G18" s="9" t="s">
        <v>21</v>
      </c>
    </row>
    <row r="19" customFormat="false" ht="15" hidden="false" customHeight="true" outlineLevel="0" collapsed="false">
      <c r="A19" s="7" t="s">
        <v>35</v>
      </c>
      <c r="B19" s="7" t="s">
        <v>36</v>
      </c>
      <c r="C19" s="7" t="n">
        <v>600</v>
      </c>
      <c r="D19" s="7" t="n">
        <v>1200</v>
      </c>
      <c r="E19" s="8" t="n">
        <v>800</v>
      </c>
      <c r="F19" s="7"/>
      <c r="G19" s="9" t="s">
        <v>21</v>
      </c>
    </row>
    <row r="20" customFormat="false" ht="15" hidden="false" customHeight="true" outlineLevel="0" collapsed="false">
      <c r="A20" s="7" t="s">
        <v>37</v>
      </c>
      <c r="B20" s="7" t="s">
        <v>36</v>
      </c>
      <c r="C20" s="7" t="n">
        <v>700</v>
      </c>
      <c r="D20" s="7" t="n">
        <v>1400</v>
      </c>
      <c r="E20" s="8" t="n">
        <v>1000</v>
      </c>
      <c r="F20" s="7"/>
      <c r="G20" s="9" t="s">
        <v>21</v>
      </c>
    </row>
    <row r="21" customFormat="false" ht="15" hidden="false" customHeight="true" outlineLevel="0" collapsed="false">
      <c r="A21" s="7" t="s">
        <v>38</v>
      </c>
      <c r="B21" s="7" t="s">
        <v>39</v>
      </c>
      <c r="C21" s="7" t="n">
        <v>400</v>
      </c>
      <c r="D21" s="7" t="n">
        <v>1200</v>
      </c>
      <c r="E21" s="8" t="n">
        <v>700</v>
      </c>
      <c r="F21" s="7"/>
      <c r="G21" s="9" t="s">
        <v>21</v>
      </c>
    </row>
    <row r="22" customFormat="false" ht="15" hidden="false" customHeight="true" outlineLevel="0" collapsed="false">
      <c r="A22" s="7" t="s">
        <v>40</v>
      </c>
      <c r="B22" s="7" t="s">
        <v>31</v>
      </c>
      <c r="C22" s="7" t="n">
        <v>1500</v>
      </c>
      <c r="D22" s="7" t="n">
        <v>3500</v>
      </c>
      <c r="E22" s="8" t="n">
        <v>2200</v>
      </c>
      <c r="F22" s="7" t="s">
        <v>41</v>
      </c>
      <c r="G22" s="9" t="s">
        <v>21</v>
      </c>
    </row>
    <row r="23" customFormat="false" ht="15" hidden="false" customHeight="true" outlineLevel="0" collapsed="false">
      <c r="A23" s="7" t="s">
        <v>42</v>
      </c>
      <c r="B23" s="7" t="s">
        <v>43</v>
      </c>
      <c r="C23" s="7" t="n">
        <v>500</v>
      </c>
      <c r="D23" s="7" t="n">
        <v>1000</v>
      </c>
      <c r="E23" s="8" t="n">
        <v>700</v>
      </c>
      <c r="F23" s="7" t="s">
        <v>44</v>
      </c>
      <c r="G23" s="9" t="s">
        <v>21</v>
      </c>
    </row>
    <row r="24" customFormat="false" ht="15" hidden="false" customHeight="true" outlineLevel="0" collapsed="false">
      <c r="A24" s="7" t="s">
        <v>45</v>
      </c>
      <c r="B24" s="7" t="s">
        <v>46</v>
      </c>
      <c r="C24" s="7" t="n">
        <v>25</v>
      </c>
      <c r="D24" s="7" t="n">
        <v>35</v>
      </c>
      <c r="E24" s="8" t="n">
        <v>30</v>
      </c>
      <c r="F24" s="7"/>
      <c r="G24" s="9" t="s">
        <v>21</v>
      </c>
    </row>
    <row r="25" customFormat="false" ht="15" hidden="false" customHeight="true" outlineLevel="0" collapsed="false">
      <c r="A25" s="7" t="s">
        <v>47</v>
      </c>
      <c r="B25" s="7" t="s">
        <v>48</v>
      </c>
      <c r="C25" s="7" t="n">
        <v>2500</v>
      </c>
      <c r="D25" s="7" t="n">
        <v>4500</v>
      </c>
      <c r="E25" s="8" t="n">
        <v>3200</v>
      </c>
      <c r="F25" s="7"/>
      <c r="G25" s="9" t="s">
        <v>21</v>
      </c>
    </row>
    <row r="26" customFormat="false" ht="15" hidden="false" customHeight="true" outlineLevel="0" collapsed="false">
      <c r="A26" s="7" t="s">
        <v>49</v>
      </c>
      <c r="B26" s="7" t="s">
        <v>48</v>
      </c>
      <c r="C26" s="7" t="n">
        <v>80</v>
      </c>
      <c r="D26" s="7" t="n">
        <v>130</v>
      </c>
      <c r="E26" s="8" t="n">
        <v>100</v>
      </c>
      <c r="F26" s="7" t="s">
        <v>50</v>
      </c>
      <c r="G26" s="9" t="s">
        <v>21</v>
      </c>
    </row>
    <row r="27" customFormat="false" ht="15" hidden="false" customHeight="true" outlineLevel="0" collapsed="false">
      <c r="A27" s="7" t="s">
        <v>51</v>
      </c>
      <c r="B27" s="7" t="s">
        <v>52</v>
      </c>
      <c r="C27" s="7" t="n">
        <v>30</v>
      </c>
      <c r="D27" s="7" t="n">
        <v>60</v>
      </c>
      <c r="E27" s="8" t="n">
        <v>40</v>
      </c>
      <c r="F27" s="7" t="s">
        <v>53</v>
      </c>
      <c r="G27" s="9" t="s">
        <v>21</v>
      </c>
    </row>
    <row r="28" customFormat="false" ht="15" hidden="false" customHeight="true" outlineLevel="0" collapsed="false">
      <c r="A28" s="7" t="s">
        <v>54</v>
      </c>
      <c r="B28" s="7" t="s">
        <v>12</v>
      </c>
      <c r="C28" s="7" t="n">
        <v>450</v>
      </c>
      <c r="D28" s="7" t="n">
        <v>700</v>
      </c>
      <c r="E28" s="8" t="n">
        <f aca="false">ROUND(I28,0)</f>
        <v>627</v>
      </c>
      <c r="F28" s="7"/>
      <c r="G28" s="9" t="s">
        <v>14</v>
      </c>
      <c r="H28" s="10" t="n">
        <v>1900</v>
      </c>
      <c r="I28" s="11" t="n">
        <f aca="false">H28*1.65/5</f>
        <v>627</v>
      </c>
    </row>
    <row r="29" customFormat="false" ht="15" hidden="false" customHeight="true" outlineLevel="0" collapsed="false">
      <c r="A29" s="7" t="s">
        <v>55</v>
      </c>
      <c r="B29" s="7" t="s">
        <v>56</v>
      </c>
      <c r="C29" s="7" t="n">
        <v>8</v>
      </c>
      <c r="D29" s="7" t="n">
        <v>15</v>
      </c>
      <c r="E29" s="8" t="n">
        <v>10</v>
      </c>
      <c r="F29" s="7" t="s">
        <v>57</v>
      </c>
      <c r="G29" s="9" t="s">
        <v>21</v>
      </c>
    </row>
    <row r="30" customFormat="false" ht="15" hidden="false" customHeight="true" outlineLevel="0" collapsed="false">
      <c r="A30" s="3"/>
      <c r="B30" s="3"/>
      <c r="C30" s="3"/>
      <c r="D30" s="3"/>
      <c r="E30" s="3"/>
      <c r="F30" s="3"/>
    </row>
    <row r="31" customFormat="false" ht="15" hidden="false" customHeight="true" outlineLevel="0" collapsed="false">
      <c r="A31" s="4" t="s">
        <v>58</v>
      </c>
      <c r="B31" s="3"/>
      <c r="C31" s="3"/>
      <c r="D31" s="3"/>
      <c r="E31" s="3"/>
      <c r="F31" s="3"/>
    </row>
    <row r="32" customFormat="false" ht="15" hidden="false" customHeight="true" outlineLevel="0" collapsed="false">
      <c r="A32" s="4" t="s">
        <v>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26"/>
    <col collapsed="false" customWidth="true" hidden="false" outlineLevel="0" max="3" min="3" style="1" width="14"/>
    <col collapsed="false" customWidth="true" hidden="false" outlineLevel="0" max="4" min="4" style="1" width="16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36"/>
  </cols>
  <sheetData>
    <row r="1" customFormat="false" ht="15" hidden="false" customHeight="true" outlineLevel="0" collapsed="false">
      <c r="A1" s="2" t="s">
        <v>60</v>
      </c>
      <c r="B1" s="3"/>
      <c r="C1" s="3"/>
      <c r="D1" s="3"/>
      <c r="E1" s="3"/>
      <c r="F1" s="3"/>
      <c r="G1" s="3"/>
    </row>
    <row r="2" customFormat="false" ht="15" hidden="false" customHeight="true" outlineLevel="0" collapsed="false">
      <c r="A2" s="4" t="s">
        <v>61</v>
      </c>
      <c r="B2" s="3"/>
      <c r="C2" s="3"/>
      <c r="D2" s="3"/>
      <c r="E2" s="3"/>
      <c r="F2" s="3"/>
      <c r="G2" s="3"/>
    </row>
    <row r="3" customFormat="false" ht="26.25" hidden="false" customHeight="true" outlineLevel="0" collapsed="false">
      <c r="A3" s="5" t="s">
        <v>62</v>
      </c>
      <c r="B3" s="5" t="s">
        <v>63</v>
      </c>
      <c r="C3" s="5" t="s">
        <v>64</v>
      </c>
      <c r="D3" s="5" t="s">
        <v>65</v>
      </c>
      <c r="E3" s="5" t="s">
        <v>66</v>
      </c>
      <c r="F3" s="5" t="s">
        <v>67</v>
      </c>
      <c r="G3" s="5" t="s">
        <v>7</v>
      </c>
    </row>
    <row r="4" customFormat="false" ht="15" hidden="false" customHeight="true" outlineLevel="0" collapsed="false">
      <c r="A4" s="3" t="s">
        <v>68</v>
      </c>
      <c r="B4" s="3" t="s">
        <v>69</v>
      </c>
      <c r="C4" s="12" t="n">
        <v>520</v>
      </c>
      <c r="D4" s="12" t="n">
        <v>40</v>
      </c>
      <c r="E4" s="12" t="n">
        <v>2</v>
      </c>
      <c r="F4" s="13" t="n">
        <f aca="false">C4*3600*D4*E4/1000000</f>
        <v>149.76</v>
      </c>
      <c r="G4" s="3"/>
    </row>
    <row r="5" customFormat="false" ht="15" hidden="false" customHeight="true" outlineLevel="0" collapsed="false">
      <c r="A5" s="3" t="s">
        <v>70</v>
      </c>
      <c r="B5" s="3" t="s">
        <v>71</v>
      </c>
      <c r="C5" s="12" t="n">
        <v>12.5</v>
      </c>
      <c r="D5" s="12" t="n">
        <v>40</v>
      </c>
      <c r="E5" s="12" t="n">
        <v>1</v>
      </c>
      <c r="F5" s="13" t="n">
        <f aca="false">C5*3600*D5*E5/1000000</f>
        <v>1.8</v>
      </c>
      <c r="G5" s="3"/>
    </row>
    <row r="6" customFormat="false" ht="15" hidden="false" customHeight="true" outlineLevel="0" collapsed="false">
      <c r="A6" s="3" t="s">
        <v>72</v>
      </c>
      <c r="B6" s="3" t="s">
        <v>73</v>
      </c>
      <c r="C6" s="12" t="n">
        <v>1.2</v>
      </c>
      <c r="D6" s="12" t="n">
        <v>40</v>
      </c>
      <c r="E6" s="12" t="n">
        <v>1</v>
      </c>
      <c r="F6" s="13" t="n">
        <f aca="false">C6*3600*D6*E6/1000000</f>
        <v>0.1728</v>
      </c>
      <c r="G6" s="3"/>
    </row>
    <row r="7" customFormat="false" ht="15" hidden="false" customHeight="true" outlineLevel="0" collapsed="false">
      <c r="A7" s="3"/>
      <c r="B7" s="3"/>
      <c r="C7" s="3"/>
      <c r="D7" s="3"/>
      <c r="E7" s="2" t="s">
        <v>74</v>
      </c>
      <c r="F7" s="14" t="n">
        <f aca="false">SUM(F4:F6)</f>
        <v>151.7328</v>
      </c>
      <c r="G7" s="3"/>
    </row>
    <row r="8" customFormat="false" ht="15" hidden="false" customHeight="true" outlineLevel="0" collapsed="false">
      <c r="A8" s="3"/>
      <c r="B8" s="3"/>
      <c r="C8" s="3"/>
      <c r="D8" s="3"/>
      <c r="E8" s="3" t="s">
        <v>75</v>
      </c>
      <c r="F8" s="13" t="n">
        <f aca="false">F7*0.05</f>
        <v>7.58664</v>
      </c>
      <c r="G8" s="3" t="s">
        <v>76</v>
      </c>
    </row>
    <row r="9" customFormat="false" ht="15" hidden="false" customHeight="true" outlineLevel="0" collapsed="false">
      <c r="A9" s="3"/>
      <c r="B9" s="3"/>
      <c r="C9" s="3"/>
      <c r="D9" s="3"/>
      <c r="E9" s="2" t="s">
        <v>77</v>
      </c>
      <c r="F9" s="13" t="n">
        <f aca="false">(F7+F8)*1.3</f>
        <v>207.115272</v>
      </c>
      <c r="G9" s="3" t="s">
        <v>78</v>
      </c>
    </row>
    <row r="10" customFormat="false" ht="15" hidden="false" customHeight="true" outlineLevel="0" collapsed="false">
      <c r="A10" s="3"/>
      <c r="B10" s="3"/>
      <c r="C10" s="3"/>
      <c r="D10" s="3"/>
      <c r="E10" s="2" t="s">
        <v>79</v>
      </c>
      <c r="F10" s="13" t="n">
        <f aca="false">F7*2</f>
        <v>303.4656</v>
      </c>
      <c r="G10" s="3" t="s">
        <v>80</v>
      </c>
    </row>
    <row r="11" customFormat="false" ht="15" hidden="false" customHeight="true" outlineLevel="0" collapsed="false">
      <c r="A11" s="3"/>
      <c r="B11" s="3"/>
      <c r="C11" s="3"/>
      <c r="D11" s="3"/>
      <c r="E11" s="2" t="s">
        <v>81</v>
      </c>
      <c r="F11" s="3" t="n">
        <f aca="false">ROUNDUP(F7/18,0)*2</f>
        <v>18</v>
      </c>
      <c r="G11" s="3" t="s">
        <v>82</v>
      </c>
    </row>
    <row r="12" customFormat="false" ht="15" hidden="false" customHeight="true" outlineLevel="0" collapsed="false">
      <c r="A12" s="3"/>
      <c r="B12" s="3"/>
      <c r="C12" s="3"/>
      <c r="D12" s="3"/>
      <c r="E12" s="3"/>
      <c r="F12" s="3"/>
      <c r="G12" s="3"/>
    </row>
    <row r="13" customFormat="false" ht="15" hidden="false" customHeight="true" outlineLevel="0" collapsed="false">
      <c r="A13" s="2" t="s">
        <v>83</v>
      </c>
      <c r="B13" s="3"/>
      <c r="C13" s="3"/>
      <c r="D13" s="3"/>
      <c r="E13" s="3"/>
      <c r="F13" s="3"/>
      <c r="G13" s="3"/>
    </row>
    <row r="14" customFormat="false" ht="15" hidden="false" customHeight="true" outlineLevel="0" collapsed="false">
      <c r="A14" s="5" t="s">
        <v>84</v>
      </c>
      <c r="B14" s="5" t="s">
        <v>63</v>
      </c>
      <c r="C14" s="5" t="s">
        <v>64</v>
      </c>
      <c r="D14" s="5" t="s">
        <v>85</v>
      </c>
      <c r="E14" s="5" t="s">
        <v>86</v>
      </c>
      <c r="F14" s="5"/>
      <c r="G14" s="5"/>
    </row>
    <row r="15" customFormat="false" ht="15" hidden="false" customHeight="true" outlineLevel="0" collapsed="false">
      <c r="A15" s="3" t="s">
        <v>68</v>
      </c>
      <c r="B15" s="3" t="s">
        <v>69</v>
      </c>
      <c r="C15" s="3" t="n">
        <v>520</v>
      </c>
      <c r="D15" s="15" t="n">
        <f aca="false">C15*3.6</f>
        <v>1872</v>
      </c>
      <c r="E15" s="11" t="n">
        <f aca="false">C15*8</f>
        <v>4160</v>
      </c>
      <c r="F15" s="3"/>
      <c r="G15" s="3"/>
    </row>
    <row r="16" customFormat="false" ht="15" hidden="false" customHeight="true" outlineLevel="0" collapsed="false">
      <c r="A16" s="3" t="s">
        <v>87</v>
      </c>
      <c r="B16" s="3" t="s">
        <v>88</v>
      </c>
      <c r="C16" s="3" t="n">
        <v>230</v>
      </c>
      <c r="D16" s="15" t="n">
        <f aca="false">C16*3.6</f>
        <v>828</v>
      </c>
      <c r="E16" s="11" t="n">
        <f aca="false">C16*8</f>
        <v>1840</v>
      </c>
      <c r="F16" s="3"/>
      <c r="G16" s="3"/>
    </row>
    <row r="17" customFormat="false" ht="15" hidden="false" customHeight="true" outlineLevel="0" collapsed="false">
      <c r="A17" s="3" t="s">
        <v>89</v>
      </c>
      <c r="B17" s="3" t="s">
        <v>90</v>
      </c>
      <c r="C17" s="3" t="n">
        <v>300</v>
      </c>
      <c r="D17" s="15" t="n">
        <f aca="false">C17*3.6</f>
        <v>1080</v>
      </c>
      <c r="E17" s="11" t="n">
        <f aca="false">C17*8</f>
        <v>2400</v>
      </c>
      <c r="F17" s="3"/>
      <c r="G17" s="3"/>
    </row>
    <row r="18" customFormat="false" ht="15" hidden="false" customHeight="true" outlineLevel="0" collapsed="false">
      <c r="A18" s="3" t="s">
        <v>91</v>
      </c>
      <c r="B18" s="3" t="s">
        <v>92</v>
      </c>
      <c r="C18" s="3" t="n">
        <v>165</v>
      </c>
      <c r="D18" s="15" t="n">
        <f aca="false">C18*3.6</f>
        <v>594</v>
      </c>
      <c r="E18" s="11" t="n">
        <f aca="false">C18*8</f>
        <v>1320</v>
      </c>
      <c r="F18" s="3"/>
      <c r="G18" s="3"/>
    </row>
    <row r="19" customFormat="false" ht="15" hidden="false" customHeight="true" outlineLevel="0" collapsed="false">
      <c r="A19" s="3" t="s">
        <v>93</v>
      </c>
      <c r="B19" s="3" t="s">
        <v>94</v>
      </c>
      <c r="C19" s="3" t="n">
        <v>14</v>
      </c>
      <c r="D19" s="15" t="n">
        <f aca="false">C19*3.6</f>
        <v>50.4</v>
      </c>
      <c r="E19" s="11" t="n">
        <f aca="false">C19*8</f>
        <v>112</v>
      </c>
      <c r="F19" s="3"/>
      <c r="G19" s="3"/>
    </row>
    <row r="20" customFormat="false" ht="15" hidden="false" customHeight="true" outlineLevel="0" collapsed="false">
      <c r="A20" s="3" t="s">
        <v>95</v>
      </c>
      <c r="B20" s="3" t="s">
        <v>96</v>
      </c>
      <c r="C20" s="3" t="n">
        <v>90</v>
      </c>
      <c r="D20" s="15" t="n">
        <f aca="false">C20*3.6</f>
        <v>324</v>
      </c>
      <c r="E20" s="11" t="n">
        <f aca="false">C20*8</f>
        <v>720</v>
      </c>
      <c r="F20" s="3"/>
      <c r="G20" s="3"/>
    </row>
    <row r="21" customFormat="false" ht="15" hidden="false" customHeight="true" outlineLevel="0" collapsed="false">
      <c r="A21" s="3" t="s">
        <v>97</v>
      </c>
      <c r="B21" s="3" t="s">
        <v>98</v>
      </c>
      <c r="C21" s="3" t="n">
        <v>4.5</v>
      </c>
      <c r="D21" s="15" t="n">
        <f aca="false">C21*3.6</f>
        <v>16.2</v>
      </c>
      <c r="E21" s="11" t="n">
        <f aca="false">C21*8</f>
        <v>36</v>
      </c>
      <c r="F21" s="3"/>
      <c r="G21" s="3"/>
    </row>
    <row r="22" customFormat="false" ht="15" hidden="false" customHeight="true" outlineLevel="0" collapsed="false">
      <c r="A22" s="3" t="s">
        <v>99</v>
      </c>
      <c r="B22" s="3" t="s">
        <v>100</v>
      </c>
      <c r="C22" s="3" t="n">
        <v>12.5</v>
      </c>
      <c r="D22" s="15" t="n">
        <f aca="false">C22*3.6</f>
        <v>45</v>
      </c>
      <c r="E22" s="11" t="n">
        <f aca="false">C22*8</f>
        <v>100</v>
      </c>
      <c r="F22" s="3"/>
      <c r="G22" s="3"/>
    </row>
    <row r="23" customFormat="false" ht="15" hidden="false" customHeight="true" outlineLevel="0" collapsed="false">
      <c r="A23" s="3" t="s">
        <v>101</v>
      </c>
      <c r="B23" s="3" t="s">
        <v>102</v>
      </c>
      <c r="C23" s="3" t="n">
        <v>1.2</v>
      </c>
      <c r="D23" s="15" t="n">
        <f aca="false">C23*3.6</f>
        <v>4.32</v>
      </c>
      <c r="E23" s="11" t="n">
        <f aca="false">C23*8</f>
        <v>9.6</v>
      </c>
      <c r="F23" s="3"/>
      <c r="G23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4"/>
    <col collapsed="false" customWidth="true" hidden="false" outlineLevel="0" max="3" min="3" style="1" width="18"/>
    <col collapsed="false" customWidth="true" hidden="false" outlineLevel="0" max="4" min="4" style="1" width="22"/>
    <col collapsed="false" customWidth="true" hidden="false" outlineLevel="0" max="5" min="5" style="1" width="12"/>
    <col collapsed="false" customWidth="true" hidden="false" outlineLevel="0" max="6" min="6" style="1" width="36"/>
  </cols>
  <sheetData>
    <row r="1" customFormat="false" ht="15" hidden="false" customHeight="true" outlineLevel="0" collapsed="false">
      <c r="A1" s="2" t="s">
        <v>103</v>
      </c>
      <c r="B1" s="3"/>
      <c r="C1" s="3"/>
      <c r="D1" s="3"/>
      <c r="E1" s="3"/>
      <c r="F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</row>
    <row r="3" customFormat="false" ht="26.25" hidden="false" customHeight="true" outlineLevel="0" collapsed="false">
      <c r="A3" s="5" t="s">
        <v>104</v>
      </c>
      <c r="B3" s="5" t="s">
        <v>105</v>
      </c>
      <c r="C3" s="5" t="s">
        <v>106</v>
      </c>
      <c r="D3" s="5" t="s">
        <v>107</v>
      </c>
      <c r="E3" s="5" t="s">
        <v>3</v>
      </c>
      <c r="F3" s="5" t="s">
        <v>7</v>
      </c>
    </row>
    <row r="4" customFormat="false" ht="15" hidden="false" customHeight="true" outlineLevel="0" collapsed="false">
      <c r="A4" s="3" t="s">
        <v>108</v>
      </c>
      <c r="B4" s="12" t="n">
        <v>2</v>
      </c>
      <c r="C4" s="12" t="n">
        <v>2</v>
      </c>
      <c r="D4" s="12" t="n">
        <v>1</v>
      </c>
      <c r="E4" s="3" t="s">
        <v>109</v>
      </c>
      <c r="F4" s="3" t="s">
        <v>110</v>
      </c>
    </row>
    <row r="5" customFormat="false" ht="15" hidden="false" customHeight="true" outlineLevel="0" collapsed="false">
      <c r="A5" s="3" t="s">
        <v>111</v>
      </c>
      <c r="B5" s="12" t="n">
        <v>10</v>
      </c>
      <c r="C5" s="12" t="n">
        <v>7</v>
      </c>
      <c r="D5" s="12" t="n">
        <v>4</v>
      </c>
      <c r="E5" s="3" t="s">
        <v>109</v>
      </c>
      <c r="F5" s="3" t="s">
        <v>112</v>
      </c>
    </row>
    <row r="6" customFormat="false" ht="15" hidden="false" customHeight="true" outlineLevel="0" collapsed="false">
      <c r="A6" s="3" t="s">
        <v>113</v>
      </c>
      <c r="B6" s="12" t="n">
        <v>3</v>
      </c>
      <c r="C6" s="12" t="n">
        <v>2</v>
      </c>
      <c r="D6" s="12" t="n">
        <v>1</v>
      </c>
      <c r="E6" s="3" t="s">
        <v>109</v>
      </c>
      <c r="F6" s="3" t="s">
        <v>114</v>
      </c>
    </row>
    <row r="7" customFormat="false" ht="15" hidden="false" customHeight="true" outlineLevel="0" collapsed="false">
      <c r="A7" s="3" t="s">
        <v>115</v>
      </c>
      <c r="B7" s="12" t="n">
        <v>5</v>
      </c>
      <c r="C7" s="12" t="n">
        <v>3</v>
      </c>
      <c r="D7" s="12" t="n">
        <v>2</v>
      </c>
      <c r="E7" s="3" t="s">
        <v>109</v>
      </c>
      <c r="F7" s="3" t="s">
        <v>116</v>
      </c>
    </row>
    <row r="8" customFormat="false" ht="15" hidden="false" customHeight="true" outlineLevel="0" collapsed="false">
      <c r="A8" s="3" t="s">
        <v>117</v>
      </c>
      <c r="B8" s="12" t="n">
        <v>3</v>
      </c>
      <c r="C8" s="12" t="n">
        <v>2</v>
      </c>
      <c r="D8" s="12" t="n">
        <v>1</v>
      </c>
      <c r="E8" s="3" t="s">
        <v>118</v>
      </c>
      <c r="F8" s="3"/>
    </row>
    <row r="9" customFormat="false" ht="15" hidden="false" customHeight="true" outlineLevel="0" collapsed="false">
      <c r="A9" s="3" t="s">
        <v>119</v>
      </c>
      <c r="B9" s="12" t="n">
        <v>6</v>
      </c>
      <c r="C9" s="12" t="n">
        <v>4</v>
      </c>
      <c r="D9" s="12" t="n">
        <v>2</v>
      </c>
      <c r="E9" s="3" t="s">
        <v>109</v>
      </c>
      <c r="F9" s="3" t="s">
        <v>120</v>
      </c>
    </row>
    <row r="10" customFormat="false" ht="15" hidden="false" customHeight="true" outlineLevel="0" collapsed="false">
      <c r="A10" s="3" t="s">
        <v>121</v>
      </c>
      <c r="B10" s="12" t="n">
        <v>8</v>
      </c>
      <c r="C10" s="12" t="n">
        <v>4</v>
      </c>
      <c r="D10" s="12" t="n">
        <v>2</v>
      </c>
      <c r="E10" s="3" t="s">
        <v>118</v>
      </c>
      <c r="F10" s="3" t="s">
        <v>122</v>
      </c>
    </row>
    <row r="11" customFormat="false" ht="15" hidden="false" customHeight="true" outlineLevel="0" collapsed="false">
      <c r="A11" s="3" t="s">
        <v>123</v>
      </c>
      <c r="B11" s="12" t="n">
        <v>3</v>
      </c>
      <c r="C11" s="12" t="n">
        <v>2</v>
      </c>
      <c r="D11" s="12" t="n">
        <v>1</v>
      </c>
      <c r="E11" s="3" t="s">
        <v>118</v>
      </c>
      <c r="F11" s="3"/>
    </row>
    <row r="12" customFormat="false" ht="15" hidden="false" customHeight="true" outlineLevel="0" collapsed="false">
      <c r="A12" s="3" t="s">
        <v>124</v>
      </c>
      <c r="B12" s="12" t="n">
        <v>7</v>
      </c>
      <c r="C12" s="12" t="n">
        <v>4</v>
      </c>
      <c r="D12" s="12" t="n">
        <v>2</v>
      </c>
      <c r="E12" s="3" t="s">
        <v>118</v>
      </c>
      <c r="F12" s="3"/>
    </row>
    <row r="13" customFormat="false" ht="15" hidden="false" customHeight="true" outlineLevel="0" collapsed="false">
      <c r="A13" s="3" t="s">
        <v>125</v>
      </c>
      <c r="B13" s="12" t="n">
        <v>8</v>
      </c>
      <c r="C13" s="12" t="n">
        <v>3</v>
      </c>
      <c r="D13" s="12" t="n">
        <v>3</v>
      </c>
      <c r="E13" s="3" t="s">
        <v>109</v>
      </c>
      <c r="F13" s="3" t="s">
        <v>126</v>
      </c>
    </row>
    <row r="14" customFormat="false" ht="15" hidden="false" customHeight="true" outlineLevel="0" collapsed="false">
      <c r="A14" s="3" t="s">
        <v>127</v>
      </c>
      <c r="B14" s="12" t="n">
        <v>2</v>
      </c>
      <c r="C14" s="12" t="n">
        <v>1</v>
      </c>
      <c r="D14" s="12" t="n">
        <v>1</v>
      </c>
      <c r="E14" s="3" t="s">
        <v>109</v>
      </c>
      <c r="F14" s="3"/>
    </row>
    <row r="15" customFormat="false" ht="15" hidden="false" customHeight="true" outlineLevel="0" collapsed="false">
      <c r="A15" s="3" t="s">
        <v>128</v>
      </c>
      <c r="B15" s="12" t="n">
        <v>5</v>
      </c>
      <c r="C15" s="12" t="n">
        <v>3</v>
      </c>
      <c r="D15" s="12" t="n">
        <v>2</v>
      </c>
      <c r="E15" s="3" t="s">
        <v>118</v>
      </c>
      <c r="F15" s="3"/>
    </row>
    <row r="16" customFormat="false" ht="15" hidden="false" customHeight="true" outlineLevel="0" collapsed="false">
      <c r="A16" s="3" t="s">
        <v>129</v>
      </c>
      <c r="B16" s="12" t="n">
        <v>5</v>
      </c>
      <c r="C16" s="12" t="n">
        <v>3</v>
      </c>
      <c r="D16" s="12" t="n">
        <v>2</v>
      </c>
      <c r="E16" s="3" t="s">
        <v>118</v>
      </c>
      <c r="F16" s="3"/>
    </row>
    <row r="17" customFormat="false" ht="15" hidden="false" customHeight="true" outlineLevel="0" collapsed="false">
      <c r="A17" s="3" t="s">
        <v>130</v>
      </c>
      <c r="B17" s="12" t="n">
        <v>5</v>
      </c>
      <c r="C17" s="12" t="n">
        <v>3</v>
      </c>
      <c r="D17" s="12" t="n">
        <v>0</v>
      </c>
      <c r="E17" s="3" t="s">
        <v>118</v>
      </c>
      <c r="F17" s="3" t="s">
        <v>131</v>
      </c>
    </row>
    <row r="18" customFormat="false" ht="15" hidden="false" customHeight="true" outlineLevel="0" collapsed="false">
      <c r="A18" s="3" t="s">
        <v>132</v>
      </c>
      <c r="B18" s="12" t="n">
        <v>3</v>
      </c>
      <c r="C18" s="12" t="n">
        <v>2</v>
      </c>
      <c r="D18" s="12" t="n">
        <v>1</v>
      </c>
      <c r="E18" s="3" t="s">
        <v>118</v>
      </c>
      <c r="F18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34"/>
    <col collapsed="false" customWidth="true" hidden="false" outlineLevel="0" max="3" min="3" style="1" width="12"/>
    <col collapsed="false" customWidth="true" hidden="false" outlineLevel="0" max="5" min="4" style="1" width="14"/>
    <col collapsed="false" customWidth="true" hidden="false" outlineLevel="0" max="6" min="6" style="1" width="16"/>
    <col collapsed="false" customWidth="true" hidden="false" outlineLevel="0" max="7" min="7" style="1" width="30"/>
  </cols>
  <sheetData>
    <row r="1" customFormat="false" ht="15" hidden="false" customHeight="true" outlineLevel="0" collapsed="false">
      <c r="A1" s="2" t="s">
        <v>133</v>
      </c>
      <c r="B1" s="3"/>
      <c r="C1" s="3"/>
      <c r="D1" s="3"/>
      <c r="E1" s="3"/>
      <c r="F1" s="3"/>
      <c r="G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3"/>
    </row>
    <row r="3" customFormat="false" ht="15" hidden="false" customHeight="true" outlineLevel="0" collapsed="false">
      <c r="A3" s="5" t="s">
        <v>134</v>
      </c>
      <c r="B3" s="5" t="s">
        <v>2</v>
      </c>
      <c r="C3" s="5" t="s">
        <v>135</v>
      </c>
      <c r="D3" s="5" t="s">
        <v>3</v>
      </c>
      <c r="E3" s="5" t="s">
        <v>136</v>
      </c>
      <c r="F3" s="5" t="s">
        <v>137</v>
      </c>
      <c r="G3" s="5" t="s">
        <v>138</v>
      </c>
    </row>
    <row r="4" customFormat="false" ht="15" hidden="false" customHeight="true" outlineLevel="0" collapsed="false">
      <c r="A4" s="3" t="s">
        <v>139</v>
      </c>
      <c r="B4" s="3" t="s">
        <v>54</v>
      </c>
      <c r="C4" s="12" t="n">
        <v>12</v>
      </c>
      <c r="D4" s="3" t="s">
        <v>12</v>
      </c>
      <c r="E4" s="16" t="n">
        <f aca="false">Tarifs!E28</f>
        <v>627</v>
      </c>
      <c r="F4" s="16" t="n">
        <f aca="false">C4*E4</f>
        <v>7524</v>
      </c>
      <c r="G4" s="3" t="s">
        <v>140</v>
      </c>
    </row>
    <row r="5" customFormat="false" ht="15" hidden="false" customHeight="true" outlineLevel="0" collapsed="false">
      <c r="A5" s="3" t="s">
        <v>141</v>
      </c>
      <c r="B5" s="3" t="s">
        <v>15</v>
      </c>
      <c r="C5" s="12" t="n">
        <v>35</v>
      </c>
      <c r="D5" s="3" t="s">
        <v>12</v>
      </c>
      <c r="E5" s="16" t="n">
        <f aca="false">Tarifs!E5</f>
        <v>396</v>
      </c>
      <c r="F5" s="16" t="n">
        <f aca="false">C5*E5</f>
        <v>13860</v>
      </c>
      <c r="G5" s="3" t="s">
        <v>142</v>
      </c>
    </row>
    <row r="6" customFormat="false" ht="15" hidden="false" customHeight="true" outlineLevel="0" collapsed="false">
      <c r="A6" s="3" t="s">
        <v>141</v>
      </c>
      <c r="B6" s="3" t="s">
        <v>16</v>
      </c>
      <c r="C6" s="12" t="n">
        <v>15</v>
      </c>
      <c r="D6" s="3" t="s">
        <v>12</v>
      </c>
      <c r="E6" s="16" t="n">
        <f aca="false">Tarifs!E6</f>
        <v>314</v>
      </c>
      <c r="F6" s="16" t="n">
        <f aca="false">C6*E6</f>
        <v>4710</v>
      </c>
      <c r="G6" s="3" t="s">
        <v>143</v>
      </c>
    </row>
    <row r="7" customFormat="false" ht="15" hidden="false" customHeight="true" outlineLevel="0" collapsed="false">
      <c r="A7" s="3" t="s">
        <v>141</v>
      </c>
      <c r="B7" s="3" t="s">
        <v>144</v>
      </c>
      <c r="C7" s="12" t="n">
        <v>8</v>
      </c>
      <c r="D7" s="3" t="s">
        <v>43</v>
      </c>
      <c r="E7" s="16" t="n">
        <f aca="false">Tarifs!E23</f>
        <v>700</v>
      </c>
      <c r="F7" s="16" t="n">
        <f aca="false">C7*E7</f>
        <v>5600</v>
      </c>
      <c r="G7" s="3"/>
    </row>
    <row r="8" customFormat="false" ht="15" hidden="false" customHeight="true" outlineLevel="0" collapsed="false">
      <c r="A8" s="3" t="s">
        <v>141</v>
      </c>
      <c r="B8" s="3" t="s">
        <v>145</v>
      </c>
      <c r="C8" s="12" t="n">
        <v>5</v>
      </c>
      <c r="D8" s="3" t="s">
        <v>46</v>
      </c>
      <c r="E8" s="16" t="n">
        <f aca="false">Tarifs!E24</f>
        <v>30</v>
      </c>
      <c r="F8" s="16" t="n">
        <f aca="false">C8*E8</f>
        <v>150</v>
      </c>
      <c r="G8" s="3"/>
    </row>
    <row r="9" customFormat="false" ht="15" hidden="false" customHeight="true" outlineLevel="0" collapsed="false">
      <c r="A9" s="3" t="s">
        <v>72</v>
      </c>
      <c r="B9" s="3" t="s">
        <v>146</v>
      </c>
      <c r="C9" s="12" t="n">
        <v>15</v>
      </c>
      <c r="D9" s="3" t="s">
        <v>12</v>
      </c>
      <c r="E9" s="16" t="n">
        <f aca="false">Tarifs!E7</f>
        <v>413</v>
      </c>
      <c r="F9" s="16" t="n">
        <f aca="false">C9*E9</f>
        <v>6195</v>
      </c>
      <c r="G9" s="3" t="s">
        <v>147</v>
      </c>
    </row>
    <row r="10" customFormat="false" ht="15" hidden="false" customHeight="true" outlineLevel="0" collapsed="false">
      <c r="A10" s="3" t="s">
        <v>72</v>
      </c>
      <c r="B10" s="3" t="s">
        <v>148</v>
      </c>
      <c r="C10" s="12" t="n">
        <v>4</v>
      </c>
      <c r="D10" s="3" t="s">
        <v>12</v>
      </c>
      <c r="E10" s="16" t="n">
        <f aca="false">Tarifs!E8</f>
        <v>561</v>
      </c>
      <c r="F10" s="16" t="n">
        <f aca="false">C10*E10</f>
        <v>2244</v>
      </c>
      <c r="G10" s="3"/>
    </row>
    <row r="11" customFormat="false" ht="15" hidden="false" customHeight="true" outlineLevel="0" collapsed="false">
      <c r="A11" s="3" t="s">
        <v>72</v>
      </c>
      <c r="B11" s="3" t="s">
        <v>149</v>
      </c>
      <c r="C11" s="12" t="n">
        <v>4</v>
      </c>
      <c r="D11" s="3" t="s">
        <v>12</v>
      </c>
      <c r="E11" s="16" t="n">
        <f aca="false">Tarifs!E9</f>
        <v>1100</v>
      </c>
      <c r="F11" s="16" t="n">
        <f aca="false">C11*E11</f>
        <v>4400</v>
      </c>
      <c r="G11" s="3" t="s">
        <v>150</v>
      </c>
    </row>
    <row r="12" customFormat="false" ht="15" hidden="false" customHeight="true" outlineLevel="0" collapsed="false">
      <c r="A12" s="3" t="s">
        <v>72</v>
      </c>
      <c r="B12" s="3" t="s">
        <v>151</v>
      </c>
      <c r="C12" s="12" t="n">
        <v>1</v>
      </c>
      <c r="D12" s="3" t="s">
        <v>34</v>
      </c>
      <c r="E12" s="16" t="n">
        <f aca="false">Tarifs!E18</f>
        <v>800</v>
      </c>
      <c r="F12" s="16" t="n">
        <f aca="false">C12*E12</f>
        <v>800</v>
      </c>
      <c r="G12" s="3"/>
    </row>
    <row r="13" customFormat="false" ht="15" hidden="false" customHeight="true" outlineLevel="0" collapsed="false">
      <c r="A13" s="3" t="s">
        <v>72</v>
      </c>
      <c r="B13" s="3" t="s">
        <v>152</v>
      </c>
      <c r="C13" s="12" t="n">
        <v>1</v>
      </c>
      <c r="D13" s="3" t="s">
        <v>31</v>
      </c>
      <c r="E13" s="16" t="n">
        <f aca="false">Tarifs!E17</f>
        <v>8000</v>
      </c>
      <c r="F13" s="16" t="n">
        <f aca="false">C13*E13</f>
        <v>8000</v>
      </c>
      <c r="G13" s="3"/>
    </row>
    <row r="14" customFormat="false" ht="15" hidden="false" customHeight="true" outlineLevel="0" collapsed="false">
      <c r="A14" s="3" t="s">
        <v>153</v>
      </c>
      <c r="B14" s="3" t="s">
        <v>123</v>
      </c>
      <c r="C14" s="12" t="n">
        <v>2</v>
      </c>
      <c r="D14" s="3" t="s">
        <v>12</v>
      </c>
      <c r="E14" s="16" t="n">
        <f aca="false">Tarifs!E12</f>
        <v>900</v>
      </c>
      <c r="F14" s="16" t="n">
        <f aca="false">C14*E14</f>
        <v>1800</v>
      </c>
      <c r="G14" s="3"/>
    </row>
    <row r="15" customFormat="false" ht="15" hidden="false" customHeight="true" outlineLevel="0" collapsed="false">
      <c r="A15" s="3" t="s">
        <v>153</v>
      </c>
      <c r="B15" s="3" t="s">
        <v>22</v>
      </c>
      <c r="C15" s="12" t="n">
        <v>4</v>
      </c>
      <c r="D15" s="3" t="s">
        <v>12</v>
      </c>
      <c r="E15" s="16" t="n">
        <f aca="false">Tarifs!E10</f>
        <v>900</v>
      </c>
      <c r="F15" s="16" t="n">
        <f aca="false">C15*E15</f>
        <v>3600</v>
      </c>
      <c r="G15" s="3"/>
    </row>
    <row r="16" customFormat="false" ht="15" hidden="false" customHeight="true" outlineLevel="0" collapsed="false">
      <c r="A16" s="3" t="s">
        <v>153</v>
      </c>
      <c r="B16" s="3" t="s">
        <v>154</v>
      </c>
      <c r="C16" s="12" t="n">
        <v>4</v>
      </c>
      <c r="D16" s="3" t="s">
        <v>12</v>
      </c>
      <c r="E16" s="16" t="n">
        <f aca="false">Tarifs!E11</f>
        <v>1300</v>
      </c>
      <c r="F16" s="16" t="n">
        <f aca="false">C16*E16</f>
        <v>5200</v>
      </c>
      <c r="G16" s="3"/>
    </row>
    <row r="17" customFormat="false" ht="15" hidden="false" customHeight="true" outlineLevel="0" collapsed="false">
      <c r="A17" s="3" t="s">
        <v>155</v>
      </c>
      <c r="B17" s="3" t="s">
        <v>156</v>
      </c>
      <c r="C17" s="12" t="n">
        <v>4</v>
      </c>
      <c r="D17" s="3" t="s">
        <v>12</v>
      </c>
      <c r="E17" s="16" t="n">
        <f aca="false">Tarifs!E16</f>
        <v>429</v>
      </c>
      <c r="F17" s="16" t="n">
        <f aca="false">C17*E17</f>
        <v>1716</v>
      </c>
      <c r="G17" s="3" t="s">
        <v>157</v>
      </c>
    </row>
    <row r="18" customFormat="false" ht="15" hidden="false" customHeight="true" outlineLevel="0" collapsed="false">
      <c r="A18" s="3" t="s">
        <v>158</v>
      </c>
      <c r="B18" s="3" t="s">
        <v>159</v>
      </c>
      <c r="C18" s="12" t="n">
        <v>1</v>
      </c>
      <c r="D18" s="3" t="s">
        <v>36</v>
      </c>
      <c r="E18" s="16" t="n">
        <f aca="false">Tarifs!E20</f>
        <v>1000</v>
      </c>
      <c r="F18" s="16" t="n">
        <f aca="false">C18*E18</f>
        <v>1000</v>
      </c>
      <c r="G18" s="3" t="s">
        <v>160</v>
      </c>
    </row>
    <row r="19" customFormat="false" ht="15" hidden="false" customHeight="true" outlineLevel="0" collapsed="false">
      <c r="A19" s="3" t="s">
        <v>158</v>
      </c>
      <c r="B19" s="3" t="s">
        <v>161</v>
      </c>
      <c r="C19" s="12" t="n">
        <v>2</v>
      </c>
      <c r="D19" s="3" t="s">
        <v>36</v>
      </c>
      <c r="E19" s="16" t="n">
        <f aca="false">Tarifs!E19</f>
        <v>800</v>
      </c>
      <c r="F19" s="16" t="n">
        <f aca="false">C19*E19</f>
        <v>1600</v>
      </c>
      <c r="G19" s="3" t="s">
        <v>162</v>
      </c>
    </row>
    <row r="20" customFormat="false" ht="15" hidden="false" customHeight="true" outlineLevel="0" collapsed="false">
      <c r="A20" s="3" t="s">
        <v>158</v>
      </c>
      <c r="B20" s="3" t="s">
        <v>163</v>
      </c>
      <c r="C20" s="12" t="n">
        <v>2</v>
      </c>
      <c r="D20" s="3" t="s">
        <v>39</v>
      </c>
      <c r="E20" s="16" t="n">
        <f aca="false">Tarifs!E21</f>
        <v>700</v>
      </c>
      <c r="F20" s="16" t="n">
        <f aca="false">C20*E20</f>
        <v>1400</v>
      </c>
      <c r="G20" s="3" t="s">
        <v>164</v>
      </c>
    </row>
    <row r="21" customFormat="false" ht="15" hidden="false" customHeight="true" outlineLevel="0" collapsed="false">
      <c r="A21" s="3" t="s">
        <v>165</v>
      </c>
      <c r="B21" s="3" t="s">
        <v>166</v>
      </c>
      <c r="C21" s="12" t="n">
        <v>1</v>
      </c>
      <c r="D21" s="3" t="s">
        <v>48</v>
      </c>
      <c r="E21" s="16" t="n">
        <f aca="false">Tarifs!E25</f>
        <v>3200</v>
      </c>
      <c r="F21" s="16" t="n">
        <f aca="false">C21*E21</f>
        <v>3200</v>
      </c>
      <c r="G21" s="3"/>
    </row>
    <row r="22" customFormat="false" ht="15" hidden="false" customHeight="true" outlineLevel="0" collapsed="false">
      <c r="A22" s="3" t="s">
        <v>132</v>
      </c>
      <c r="B22" s="3" t="s">
        <v>167</v>
      </c>
      <c r="C22" s="12" t="n">
        <v>4</v>
      </c>
      <c r="D22" s="3" t="s">
        <v>48</v>
      </c>
      <c r="E22" s="16" t="n">
        <f aca="false">Tarifs!E26</f>
        <v>100</v>
      </c>
      <c r="F22" s="16" t="n">
        <f aca="false">C22*E22</f>
        <v>400</v>
      </c>
      <c r="G22" s="3" t="s">
        <v>168</v>
      </c>
    </row>
    <row r="23" customFormat="false" ht="15" hidden="false" customHeight="true" outlineLevel="0" collapsed="false">
      <c r="A23" s="3" t="s">
        <v>132</v>
      </c>
      <c r="B23" s="3" t="s">
        <v>169</v>
      </c>
      <c r="C23" s="12" t="n">
        <v>12</v>
      </c>
      <c r="D23" s="3" t="s">
        <v>52</v>
      </c>
      <c r="E23" s="16" t="n">
        <f aca="false">Tarifs!E27</f>
        <v>40</v>
      </c>
      <c r="F23" s="16" t="n">
        <f aca="false">C23*E23</f>
        <v>480</v>
      </c>
      <c r="G23" s="3"/>
    </row>
    <row r="24" customFormat="false" ht="15" hidden="false" customHeight="true" outlineLevel="0" collapsed="false">
      <c r="A24" s="3"/>
      <c r="B24" s="3"/>
      <c r="C24" s="3"/>
      <c r="D24" s="3"/>
      <c r="E24" s="2" t="s">
        <v>170</v>
      </c>
      <c r="F24" s="17" t="n">
        <f aca="false">SUM(F4:F23)</f>
        <v>73879</v>
      </c>
      <c r="G24" s="3"/>
    </row>
    <row r="25" customFormat="false" ht="15" hidden="false" customHeight="true" outlineLevel="0" collapsed="false">
      <c r="A25" s="3"/>
      <c r="B25" s="3"/>
      <c r="C25" s="3"/>
      <c r="D25" s="3"/>
      <c r="E25" s="3" t="s">
        <v>55</v>
      </c>
      <c r="F25" s="16" t="n">
        <f aca="false">F24*Tarifs!E29/100</f>
        <v>7387.9</v>
      </c>
      <c r="G25" s="3" t="s">
        <v>171</v>
      </c>
    </row>
    <row r="26" customFormat="false" ht="15" hidden="false" customHeight="true" outlineLevel="0" collapsed="false">
      <c r="A26" s="3"/>
      <c r="B26" s="3"/>
      <c r="C26" s="3"/>
      <c r="D26" s="3"/>
      <c r="E26" s="2" t="s">
        <v>172</v>
      </c>
      <c r="F26" s="17" t="n">
        <f aca="false">F24+F25</f>
        <v>81266.9</v>
      </c>
      <c r="G26" s="3"/>
    </row>
    <row r="27" customFormat="false" ht="15" hidden="false" customHeight="true" outlineLevel="0" collapsed="false">
      <c r="A27" s="3"/>
      <c r="B27" s="3"/>
      <c r="C27" s="3"/>
      <c r="D27" s="3"/>
      <c r="E27" s="3" t="s">
        <v>173</v>
      </c>
      <c r="F27" s="16" t="n">
        <f aca="false">F26*0.2</f>
        <v>16253.38</v>
      </c>
      <c r="G27" s="3"/>
    </row>
    <row r="28" customFormat="false" ht="15" hidden="false" customHeight="true" outlineLevel="0" collapsed="false">
      <c r="A28" s="3"/>
      <c r="B28" s="3"/>
      <c r="C28" s="3"/>
      <c r="D28" s="3"/>
      <c r="E28" s="2" t="s">
        <v>174</v>
      </c>
      <c r="F28" s="18" t="n">
        <f aca="false">F26+F27</f>
        <v>97520.28</v>
      </c>
      <c r="G28" s="3"/>
    </row>
    <row r="29" customFormat="false" ht="15" hidden="false" customHeight="true" outlineLevel="0" collapsed="false">
      <c r="A29" s="3"/>
      <c r="B29" s="3"/>
      <c r="C29" s="3"/>
      <c r="D29" s="3"/>
      <c r="E29" s="3"/>
      <c r="F29" s="3"/>
      <c r="G29" s="3"/>
    </row>
    <row r="30" customFormat="false" ht="15" hidden="false" customHeight="true" outlineLevel="0" collapsed="false">
      <c r="A30" s="2" t="s">
        <v>175</v>
      </c>
      <c r="B30" s="3"/>
      <c r="C30" s="3"/>
      <c r="D30" s="3"/>
      <c r="E30" s="3"/>
      <c r="F30" s="3"/>
      <c r="G30" s="3"/>
    </row>
    <row r="31" customFormat="false" ht="15" hidden="false" customHeight="true" outlineLevel="0" collapsed="false">
      <c r="A31" s="3" t="s">
        <v>139</v>
      </c>
      <c r="B31" s="16" t="n">
        <f aca="false">SUMIF(A4:A23,A31,F4:F23)</f>
        <v>7524</v>
      </c>
      <c r="C31" s="19" t="n">
        <f aca="false">B31/F24</f>
        <v>0.101842201437486</v>
      </c>
      <c r="D31" s="3"/>
      <c r="E31" s="3"/>
      <c r="F31" s="3"/>
      <c r="G31" s="3"/>
    </row>
    <row r="32" customFormat="false" ht="15" hidden="false" customHeight="true" outlineLevel="0" collapsed="false">
      <c r="A32" s="3" t="s">
        <v>141</v>
      </c>
      <c r="B32" s="16" t="n">
        <f aca="false">SUMIF(A4:A23,A32,F4:F23)</f>
        <v>24320</v>
      </c>
      <c r="C32" s="19" t="n">
        <f aca="false">B32/F24</f>
        <v>0.329186913737327</v>
      </c>
      <c r="D32" s="3"/>
      <c r="E32" s="3"/>
      <c r="F32" s="3"/>
      <c r="G32" s="3"/>
    </row>
    <row r="33" customFormat="false" ht="15" hidden="false" customHeight="true" outlineLevel="0" collapsed="false">
      <c r="A33" s="3" t="s">
        <v>72</v>
      </c>
      <c r="B33" s="16" t="n">
        <f aca="false">SUMIF(A4:A23,A33,F4:F23)</f>
        <v>21639</v>
      </c>
      <c r="C33" s="19" t="n">
        <f aca="false">B33/F24</f>
        <v>0.292897846478702</v>
      </c>
      <c r="D33" s="3"/>
      <c r="E33" s="3"/>
      <c r="F33" s="3"/>
      <c r="G33" s="3"/>
    </row>
    <row r="34" customFormat="false" ht="15" hidden="false" customHeight="true" outlineLevel="0" collapsed="false">
      <c r="A34" s="3" t="s">
        <v>153</v>
      </c>
      <c r="B34" s="16" t="n">
        <f aca="false">SUMIF(A4:A23,A34,F4:F23)</f>
        <v>10600</v>
      </c>
      <c r="C34" s="19" t="n">
        <f aca="false">B34/F24</f>
        <v>0.143477848915118</v>
      </c>
      <c r="D34" s="3"/>
      <c r="E34" s="3"/>
      <c r="F34" s="3"/>
      <c r="G34" s="3"/>
    </row>
    <row r="35" customFormat="false" ht="15" hidden="false" customHeight="true" outlineLevel="0" collapsed="false">
      <c r="A35" s="3" t="s">
        <v>155</v>
      </c>
      <c r="B35" s="16" t="n">
        <f aca="false">SUMIF(A4:A23,A35,F4:F23)</f>
        <v>1716</v>
      </c>
      <c r="C35" s="19" t="n">
        <f aca="false">B35/F24</f>
        <v>0.0232271687489002</v>
      </c>
      <c r="D35" s="3"/>
      <c r="E35" s="3"/>
      <c r="F35" s="3"/>
      <c r="G35" s="3"/>
    </row>
    <row r="36" customFormat="false" ht="15" hidden="false" customHeight="true" outlineLevel="0" collapsed="false">
      <c r="A36" s="3" t="s">
        <v>158</v>
      </c>
      <c r="B36" s="16" t="n">
        <f aca="false">SUMIF(A4:A23,A36,F4:F23)</f>
        <v>4000</v>
      </c>
      <c r="C36" s="19" t="n">
        <f aca="false">B36/F24</f>
        <v>0.0541425844962709</v>
      </c>
      <c r="D36" s="3"/>
      <c r="E36" s="3"/>
      <c r="F36" s="3"/>
      <c r="G36" s="3"/>
    </row>
    <row r="37" customFormat="false" ht="15" hidden="false" customHeight="true" outlineLevel="0" collapsed="false">
      <c r="A37" s="3" t="s">
        <v>165</v>
      </c>
      <c r="B37" s="16" t="n">
        <f aca="false">SUMIF(A4:A23,A37,F4:F23)</f>
        <v>3200</v>
      </c>
      <c r="C37" s="19" t="n">
        <f aca="false">B37/F24</f>
        <v>0.0433140675970167</v>
      </c>
      <c r="D37" s="3"/>
      <c r="E37" s="3"/>
      <c r="F37" s="3"/>
      <c r="G37" s="3"/>
    </row>
    <row r="38" customFormat="false" ht="15" hidden="false" customHeight="true" outlineLevel="0" collapsed="false">
      <c r="A38" s="3" t="s">
        <v>132</v>
      </c>
      <c r="B38" s="16" t="n">
        <f aca="false">SUMIF(A4:A23,A38,F4:F23)</f>
        <v>880</v>
      </c>
      <c r="C38" s="19" t="n">
        <f aca="false">B38/F24</f>
        <v>0.0119113685891796</v>
      </c>
      <c r="D38" s="3"/>
      <c r="E38" s="3"/>
      <c r="F38" s="3"/>
      <c r="G38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18"/>
    <col collapsed="false" customWidth="true" hidden="false" outlineLevel="0" max="4" min="3" style="1" width="14"/>
    <col collapsed="false" customWidth="true" hidden="false" outlineLevel="0" max="5" min="5" style="1" width="26"/>
    <col collapsed="false" customWidth="true" hidden="false" outlineLevel="0" max="6" min="6" style="1" width="20"/>
  </cols>
  <sheetData>
    <row r="1" customFormat="false" ht="15" hidden="false" customHeight="true" outlineLevel="0" collapsed="false">
      <c r="A1" s="2" t="s">
        <v>176</v>
      </c>
      <c r="B1" s="3"/>
      <c r="C1" s="3"/>
      <c r="D1" s="3"/>
      <c r="E1" s="3"/>
      <c r="F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</row>
    <row r="3" customFormat="false" ht="15" hidden="false" customHeight="true" outlineLevel="0" collapsed="false">
      <c r="A3" s="3" t="s">
        <v>177</v>
      </c>
      <c r="B3" s="20" t="n">
        <v>46477</v>
      </c>
      <c r="C3" s="3"/>
      <c r="D3" s="3"/>
      <c r="E3" s="3"/>
      <c r="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</row>
    <row r="5" customFormat="false" ht="26.25" hidden="false" customHeight="true" outlineLevel="0" collapsed="false">
      <c r="A5" s="5" t="s">
        <v>178</v>
      </c>
      <c r="B5" s="5" t="s">
        <v>179</v>
      </c>
      <c r="C5" s="5" t="s">
        <v>180</v>
      </c>
      <c r="D5" s="5" t="s">
        <v>181</v>
      </c>
      <c r="E5" s="5" t="s">
        <v>182</v>
      </c>
      <c r="F5" s="5" t="s">
        <v>183</v>
      </c>
    </row>
    <row r="6" customFormat="false" ht="15" hidden="false" customHeight="true" outlineLevel="0" collapsed="false">
      <c r="A6" s="3" t="s">
        <v>184</v>
      </c>
      <c r="B6" s="12" t="n">
        <v>5</v>
      </c>
      <c r="C6" s="21" t="n">
        <f aca="false">B3</f>
        <v>46477</v>
      </c>
      <c r="D6" s="21" t="n">
        <f aca="false">WORKDAY(C6,-B6)</f>
        <v>46470</v>
      </c>
      <c r="E6" s="3" t="s">
        <v>185</v>
      </c>
      <c r="F6" s="3" t="s">
        <v>186</v>
      </c>
    </row>
    <row r="7" customFormat="false" ht="15" hidden="false" customHeight="true" outlineLevel="0" collapsed="false">
      <c r="A7" s="3" t="s">
        <v>187</v>
      </c>
      <c r="B7" s="12" t="n">
        <v>5</v>
      </c>
      <c r="C7" s="21" t="n">
        <f aca="false">D6</f>
        <v>46470</v>
      </c>
      <c r="D7" s="21" t="n">
        <f aca="false">WORKDAY(C7,-B7)</f>
        <v>46463</v>
      </c>
      <c r="E7" s="3" t="s">
        <v>188</v>
      </c>
      <c r="F7" s="3" t="s">
        <v>189</v>
      </c>
    </row>
    <row r="8" customFormat="false" ht="15" hidden="false" customHeight="true" outlineLevel="0" collapsed="false">
      <c r="A8" s="3" t="s">
        <v>190</v>
      </c>
      <c r="B8" s="12" t="n">
        <v>8</v>
      </c>
      <c r="C8" s="21" t="n">
        <f aca="false">D7</f>
        <v>46463</v>
      </c>
      <c r="D8" s="21" t="n">
        <f aca="false">WORKDAY(C8,-B8)</f>
        <v>46451</v>
      </c>
      <c r="E8" s="3" t="s">
        <v>191</v>
      </c>
      <c r="F8" s="3" t="s">
        <v>22</v>
      </c>
    </row>
    <row r="9" customFormat="false" ht="15" hidden="false" customHeight="true" outlineLevel="0" collapsed="false">
      <c r="A9" s="3" t="s">
        <v>121</v>
      </c>
      <c r="B9" s="12" t="n">
        <v>6</v>
      </c>
      <c r="C9" s="21" t="n">
        <f aca="false">D8</f>
        <v>46451</v>
      </c>
      <c r="D9" s="21" t="n">
        <f aca="false">WORKDAY(C9,-B9)</f>
        <v>46443</v>
      </c>
      <c r="E9" s="3" t="s">
        <v>192</v>
      </c>
      <c r="F9" s="3" t="s">
        <v>148</v>
      </c>
    </row>
    <row r="10" customFormat="false" ht="15" hidden="false" customHeight="true" outlineLevel="0" collapsed="false">
      <c r="A10" s="3" t="s">
        <v>193</v>
      </c>
      <c r="B10" s="12" t="n">
        <v>15</v>
      </c>
      <c r="C10" s="21" t="n">
        <f aca="false">D9</f>
        <v>46443</v>
      </c>
      <c r="D10" s="21" t="n">
        <f aca="false">WORKDAY(C10,-B10)</f>
        <v>46422</v>
      </c>
      <c r="E10" s="3"/>
      <c r="F10" s="3" t="s">
        <v>146</v>
      </c>
    </row>
    <row r="11" customFormat="false" ht="15" hidden="false" customHeight="true" outlineLevel="0" collapsed="false">
      <c r="A11" s="3" t="s">
        <v>127</v>
      </c>
      <c r="B11" s="12" t="n">
        <v>10</v>
      </c>
      <c r="C11" s="21" t="n">
        <f aca="false">D10</f>
        <v>46422</v>
      </c>
      <c r="D11" s="21" t="n">
        <f aca="false">WORKDAY(C11,-B11)</f>
        <v>46408</v>
      </c>
      <c r="E11" s="3" t="s">
        <v>194</v>
      </c>
      <c r="F11" s="3" t="s">
        <v>156</v>
      </c>
    </row>
    <row r="12" customFormat="false" ht="15" hidden="false" customHeight="true" outlineLevel="0" collapsed="false">
      <c r="A12" s="3" t="s">
        <v>195</v>
      </c>
      <c r="B12" s="12" t="n">
        <v>20</v>
      </c>
      <c r="C12" s="21" t="n">
        <f aca="false">D11</f>
        <v>46408</v>
      </c>
      <c r="D12" s="21" t="n">
        <f aca="false">WORKDAY(C12,-B12)</f>
        <v>46380</v>
      </c>
      <c r="E12" s="3" t="s">
        <v>196</v>
      </c>
      <c r="F12" s="3" t="s">
        <v>197</v>
      </c>
    </row>
    <row r="13" customFormat="false" ht="15" hidden="false" customHeight="true" outlineLevel="0" collapsed="false">
      <c r="A13" s="3" t="s">
        <v>198</v>
      </c>
      <c r="B13" s="12" t="n">
        <v>0</v>
      </c>
      <c r="C13" s="21" t="n">
        <f aca="false">D12</f>
        <v>46380</v>
      </c>
      <c r="D13" s="21" t="n">
        <f aca="false">WORKDAY(C13,-B13)</f>
        <v>46380</v>
      </c>
      <c r="E13" s="3" t="s">
        <v>199</v>
      </c>
      <c r="F13" s="3" t="s">
        <v>186</v>
      </c>
    </row>
    <row r="14" customFormat="false" ht="15" hidden="false" customHeight="true" outlineLevel="0" collapsed="false">
      <c r="A14" s="3" t="s">
        <v>200</v>
      </c>
      <c r="B14" s="12" t="n">
        <v>10</v>
      </c>
      <c r="C14" s="21" t="n">
        <f aca="false">D13</f>
        <v>46380</v>
      </c>
      <c r="D14" s="21" t="n">
        <f aca="false">WORKDAY(C14,-B14)</f>
        <v>46366</v>
      </c>
      <c r="E14" s="3" t="s">
        <v>201</v>
      </c>
      <c r="F14" s="3" t="s">
        <v>202</v>
      </c>
    </row>
    <row r="15" customFormat="false" ht="15" hidden="false" customHeight="true" outlineLevel="0" collapsed="false">
      <c r="A15" s="3" t="s">
        <v>203</v>
      </c>
      <c r="B15" s="12" t="n">
        <v>15</v>
      </c>
      <c r="C15" s="21" t="n">
        <f aca="false">D14</f>
        <v>46366</v>
      </c>
      <c r="D15" s="21" t="n">
        <f aca="false">WORKDAY(C15,-B15)</f>
        <v>46345</v>
      </c>
      <c r="E15" s="3" t="s">
        <v>204</v>
      </c>
      <c r="F15" s="3" t="s">
        <v>202</v>
      </c>
    </row>
    <row r="16" customFormat="false" ht="15" hidden="false" customHeight="true" outlineLevel="0" collapsed="false">
      <c r="A16" s="3" t="s">
        <v>111</v>
      </c>
      <c r="B16" s="12" t="n">
        <v>35</v>
      </c>
      <c r="C16" s="21" t="n">
        <f aca="false">D15</f>
        <v>46345</v>
      </c>
      <c r="D16" s="21" t="n">
        <f aca="false">WORKDAY(C16,-B16)</f>
        <v>46296</v>
      </c>
      <c r="E16" s="3" t="s">
        <v>205</v>
      </c>
      <c r="F16" s="3" t="s">
        <v>202</v>
      </c>
    </row>
    <row r="17" customFormat="false" ht="15" hidden="false" customHeight="true" outlineLevel="0" collapsed="false">
      <c r="A17" s="3" t="s">
        <v>206</v>
      </c>
      <c r="B17" s="12" t="n">
        <v>10</v>
      </c>
      <c r="C17" s="21" t="n">
        <f aca="false">D16</f>
        <v>46296</v>
      </c>
      <c r="D17" s="21" t="n">
        <f aca="false">WORKDAY(C17,-B17)</f>
        <v>46282</v>
      </c>
      <c r="E17" s="3"/>
      <c r="F17" s="3" t="s">
        <v>207</v>
      </c>
    </row>
    <row r="18" customFormat="false" ht="15" hidden="false" customHeight="true" outlineLevel="0" collapsed="false">
      <c r="A18" s="3" t="s">
        <v>208</v>
      </c>
      <c r="B18" s="12" t="n">
        <v>0</v>
      </c>
      <c r="C18" s="21" t="n">
        <f aca="false">D17</f>
        <v>46282</v>
      </c>
      <c r="D18" s="21" t="n">
        <f aca="false">WORKDAY(C18,-B18)</f>
        <v>46282</v>
      </c>
      <c r="E18" s="3" t="s">
        <v>209</v>
      </c>
      <c r="F18" s="3" t="s">
        <v>210</v>
      </c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</row>
    <row r="20" customFormat="false" ht="15" hidden="false" customHeight="true" outlineLevel="0" collapsed="false">
      <c r="A20" s="4" t="s">
        <v>211</v>
      </c>
      <c r="B20" s="3"/>
      <c r="C20" s="3"/>
      <c r="D20" s="3"/>
      <c r="E20" s="3"/>
      <c r="F2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0"/>
    <col collapsed="false" customWidth="true" hidden="false" outlineLevel="0" max="3" min="3" style="1" width="12"/>
    <col collapsed="false" customWidth="true" hidden="false" outlineLevel="0" max="4" min="4" style="1" width="30"/>
    <col collapsed="false" customWidth="true" hidden="false" outlineLevel="0" max="5" min="5" style="1" width="20"/>
    <col collapsed="false" customWidth="true" hidden="false" outlineLevel="0" max="6" min="6" style="1" width="22"/>
    <col collapsed="false" customWidth="true" hidden="false" outlineLevel="0" max="7" min="7" style="1" width="28"/>
    <col collapsed="false" customWidth="true" hidden="false" outlineLevel="0" max="8" min="8" style="1" width="26"/>
    <col collapsed="false" customWidth="true" hidden="false" outlineLevel="0" max="9" min="9" style="1" width="14"/>
    <col collapsed="false" customWidth="true" hidden="false" outlineLevel="0" max="10" min="10" style="1" width="8"/>
  </cols>
  <sheetData>
    <row r="1" customFormat="false" ht="15" hidden="false" customHeight="true" outlineLevel="0" collapsed="false">
      <c r="A1" s="2" t="s">
        <v>212</v>
      </c>
      <c r="B1" s="3"/>
      <c r="C1" s="3"/>
      <c r="D1" s="3"/>
      <c r="E1" s="3"/>
      <c r="F1" s="3"/>
      <c r="G1" s="3"/>
      <c r="H1" s="3"/>
      <c r="I1" s="3"/>
      <c r="J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26.25" hidden="false" customHeight="true" outlineLevel="0" collapsed="false">
      <c r="A3" s="5" t="s">
        <v>213</v>
      </c>
      <c r="B3" s="5" t="s">
        <v>214</v>
      </c>
      <c r="C3" s="5" t="s">
        <v>215</v>
      </c>
      <c r="D3" s="5" t="s">
        <v>216</v>
      </c>
      <c r="E3" s="5" t="s">
        <v>217</v>
      </c>
      <c r="F3" s="5" t="s">
        <v>218</v>
      </c>
      <c r="G3" s="5" t="s">
        <v>219</v>
      </c>
      <c r="H3" s="5" t="s">
        <v>220</v>
      </c>
      <c r="I3" s="5" t="s">
        <v>183</v>
      </c>
      <c r="J3" s="5" t="s">
        <v>221</v>
      </c>
    </row>
    <row r="4" customFormat="false" ht="15" hidden="false" customHeight="true" outlineLevel="0" collapsed="false">
      <c r="A4" s="3" t="s">
        <v>222</v>
      </c>
      <c r="B4" s="3" t="s">
        <v>223</v>
      </c>
      <c r="C4" s="3" t="s">
        <v>224</v>
      </c>
      <c r="D4" s="3" t="s">
        <v>225</v>
      </c>
      <c r="E4" s="3" t="s">
        <v>226</v>
      </c>
      <c r="F4" s="3" t="s">
        <v>227</v>
      </c>
      <c r="G4" s="3" t="s">
        <v>228</v>
      </c>
      <c r="H4" s="3" t="s">
        <v>229</v>
      </c>
      <c r="I4" s="3" t="s">
        <v>230</v>
      </c>
      <c r="J4" s="12"/>
    </row>
    <row r="5" customFormat="false" ht="15" hidden="false" customHeight="true" outlineLevel="0" collapsed="false">
      <c r="A5" s="3" t="s">
        <v>231</v>
      </c>
      <c r="B5" s="3" t="s">
        <v>232</v>
      </c>
      <c r="C5" s="3" t="s">
        <v>233</v>
      </c>
      <c r="D5" s="3" t="s">
        <v>234</v>
      </c>
      <c r="E5" s="3" t="s">
        <v>235</v>
      </c>
      <c r="F5" s="3" t="s">
        <v>236</v>
      </c>
      <c r="G5" s="3" t="s">
        <v>237</v>
      </c>
      <c r="H5" s="3" t="s">
        <v>238</v>
      </c>
      <c r="I5" s="3" t="s">
        <v>230</v>
      </c>
      <c r="J5" s="12"/>
    </row>
    <row r="6" customFormat="false" ht="15" hidden="false" customHeight="true" outlineLevel="0" collapsed="false">
      <c r="A6" s="3" t="s">
        <v>239</v>
      </c>
      <c r="B6" s="3" t="s">
        <v>210</v>
      </c>
      <c r="C6" s="3" t="s">
        <v>240</v>
      </c>
      <c r="D6" s="3" t="s">
        <v>92</v>
      </c>
      <c r="E6" s="3" t="s">
        <v>241</v>
      </c>
      <c r="F6" s="3" t="s">
        <v>242</v>
      </c>
      <c r="G6" s="3" t="s">
        <v>243</v>
      </c>
      <c r="H6" s="3" t="s">
        <v>244</v>
      </c>
      <c r="I6" s="3" t="s">
        <v>22</v>
      </c>
      <c r="J6" s="12"/>
    </row>
    <row r="7" customFormat="false" ht="15" hidden="false" customHeight="true" outlineLevel="0" collapsed="false">
      <c r="A7" s="3" t="s">
        <v>245</v>
      </c>
      <c r="B7" s="3" t="s">
        <v>246</v>
      </c>
      <c r="C7" s="3" t="s">
        <v>247</v>
      </c>
      <c r="D7" s="3" t="s">
        <v>242</v>
      </c>
      <c r="E7" s="3" t="s">
        <v>244</v>
      </c>
      <c r="F7" s="3" t="s">
        <v>248</v>
      </c>
      <c r="G7" s="3" t="s">
        <v>244</v>
      </c>
      <c r="H7" s="3" t="s">
        <v>244</v>
      </c>
      <c r="I7" s="3" t="s">
        <v>148</v>
      </c>
      <c r="J7" s="12"/>
    </row>
    <row r="8" customFormat="false" ht="15" hidden="false" customHeight="true" outlineLevel="0" collapsed="false">
      <c r="A8" s="3" t="s">
        <v>249</v>
      </c>
      <c r="B8" s="3" t="s">
        <v>250</v>
      </c>
      <c r="C8" s="3" t="s">
        <v>251</v>
      </c>
      <c r="D8" s="3" t="s">
        <v>242</v>
      </c>
      <c r="E8" s="3" t="s">
        <v>244</v>
      </c>
      <c r="F8" s="3" t="s">
        <v>252</v>
      </c>
      <c r="G8" s="3" t="s">
        <v>244</v>
      </c>
      <c r="H8" s="3" t="s">
        <v>244</v>
      </c>
      <c r="I8" s="3" t="s">
        <v>148</v>
      </c>
      <c r="J8" s="12"/>
    </row>
    <row r="9" customFormat="false" ht="15" hidden="false" customHeight="true" outlineLevel="0" collapsed="false">
      <c r="A9" s="3" t="s">
        <v>253</v>
      </c>
      <c r="B9" s="3" t="s">
        <v>250</v>
      </c>
      <c r="C9" s="3" t="s">
        <v>240</v>
      </c>
      <c r="D9" s="3" t="s">
        <v>94</v>
      </c>
      <c r="E9" s="3" t="s">
        <v>254</v>
      </c>
      <c r="F9" s="3" t="s">
        <v>244</v>
      </c>
      <c r="G9" s="3" t="s">
        <v>244</v>
      </c>
      <c r="H9" s="3" t="s">
        <v>255</v>
      </c>
      <c r="I9" s="3" t="s">
        <v>22</v>
      </c>
      <c r="J9" s="12"/>
    </row>
    <row r="10" customFormat="false" ht="15" hidden="false" customHeight="true" outlineLevel="0" collapsed="false">
      <c r="A10" s="3" t="s">
        <v>256</v>
      </c>
      <c r="B10" s="3" t="s">
        <v>210</v>
      </c>
      <c r="C10" s="3" t="s">
        <v>257</v>
      </c>
      <c r="D10" s="3" t="s">
        <v>258</v>
      </c>
      <c r="E10" s="3" t="s">
        <v>259</v>
      </c>
      <c r="F10" s="3" t="s">
        <v>260</v>
      </c>
      <c r="G10" s="3" t="s">
        <v>244</v>
      </c>
      <c r="H10" s="3" t="s">
        <v>244</v>
      </c>
      <c r="I10" s="3" t="s">
        <v>207</v>
      </c>
      <c r="J10" s="12"/>
    </row>
    <row r="11" customFormat="false" ht="15" hidden="false" customHeight="true" outlineLevel="0" collapsed="false">
      <c r="A11" s="3" t="s">
        <v>261</v>
      </c>
      <c r="B11" s="3" t="s">
        <v>262</v>
      </c>
      <c r="C11" s="3" t="s">
        <v>257</v>
      </c>
      <c r="D11" s="3" t="s">
        <v>263</v>
      </c>
      <c r="E11" s="3" t="s">
        <v>264</v>
      </c>
      <c r="F11" s="3" t="s">
        <v>265</v>
      </c>
      <c r="G11" s="3" t="s">
        <v>266</v>
      </c>
      <c r="H11" s="3" t="s">
        <v>267</v>
      </c>
      <c r="I11" s="3" t="s">
        <v>202</v>
      </c>
      <c r="J11" s="12"/>
    </row>
    <row r="12" customFormat="false" ht="15" hidden="false" customHeight="true" outlineLevel="0" collapsed="false">
      <c r="A12" s="3" t="s">
        <v>268</v>
      </c>
      <c r="B12" s="3" t="s">
        <v>269</v>
      </c>
      <c r="C12" s="3" t="s">
        <v>268</v>
      </c>
      <c r="D12" s="3" t="s">
        <v>270</v>
      </c>
      <c r="E12" s="3" t="s">
        <v>271</v>
      </c>
      <c r="F12" s="3" t="s">
        <v>272</v>
      </c>
      <c r="G12" s="3" t="s">
        <v>273</v>
      </c>
      <c r="H12" s="3" t="s">
        <v>244</v>
      </c>
      <c r="I12" s="3" t="s">
        <v>274</v>
      </c>
      <c r="J12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58"/>
    <col collapsed="false" customWidth="true" hidden="false" outlineLevel="0" max="3" min="3" style="1" width="34"/>
    <col collapsed="false" customWidth="true" hidden="false" outlineLevel="0" max="4" min="4" style="1" width="8"/>
    <col collapsed="false" customWidth="true" hidden="false" outlineLevel="0" max="5" min="5" style="1" width="30"/>
  </cols>
  <sheetData>
    <row r="1" customFormat="false" ht="15" hidden="false" customHeight="true" outlineLevel="0" collapsed="false">
      <c r="A1" s="2" t="s">
        <v>275</v>
      </c>
      <c r="B1" s="3"/>
      <c r="C1" s="3"/>
      <c r="D1" s="3"/>
      <c r="E1" s="3"/>
    </row>
    <row r="2" customFormat="false" ht="15" hidden="false" customHeight="true" outlineLevel="0" collapsed="false">
      <c r="A2" s="3"/>
      <c r="B2" s="3"/>
      <c r="C2" s="3"/>
      <c r="D2" s="3"/>
      <c r="E2" s="3"/>
    </row>
    <row r="3" customFormat="false" ht="15" hidden="false" customHeight="true" outlineLevel="0" collapsed="false">
      <c r="A3" s="5" t="s">
        <v>276</v>
      </c>
      <c r="B3" s="5" t="s">
        <v>277</v>
      </c>
      <c r="C3" s="5" t="s">
        <v>278</v>
      </c>
      <c r="D3" s="5" t="s">
        <v>279</v>
      </c>
      <c r="E3" s="5" t="s">
        <v>280</v>
      </c>
    </row>
    <row r="4" customFormat="false" ht="15" hidden="false" customHeight="true" outlineLevel="0" collapsed="false">
      <c r="A4" s="3" t="s">
        <v>281</v>
      </c>
      <c r="B4" s="3" t="s">
        <v>282</v>
      </c>
      <c r="C4" s="3" t="s">
        <v>283</v>
      </c>
      <c r="D4" s="12"/>
      <c r="E4" s="3"/>
    </row>
    <row r="5" customFormat="false" ht="15" hidden="false" customHeight="true" outlineLevel="0" collapsed="false">
      <c r="A5" s="3" t="s">
        <v>284</v>
      </c>
      <c r="B5" s="3" t="s">
        <v>285</v>
      </c>
      <c r="C5" s="3" t="s">
        <v>286</v>
      </c>
      <c r="D5" s="12"/>
      <c r="E5" s="3"/>
    </row>
    <row r="6" customFormat="false" ht="15" hidden="false" customHeight="true" outlineLevel="0" collapsed="false">
      <c r="A6" s="3" t="s">
        <v>287</v>
      </c>
      <c r="B6" s="3" t="s">
        <v>288</v>
      </c>
      <c r="C6" s="3" t="s">
        <v>289</v>
      </c>
      <c r="D6" s="12"/>
      <c r="E6" s="3"/>
    </row>
    <row r="7" customFormat="false" ht="15" hidden="false" customHeight="true" outlineLevel="0" collapsed="false">
      <c r="A7" s="3" t="s">
        <v>219</v>
      </c>
      <c r="B7" s="3" t="s">
        <v>290</v>
      </c>
      <c r="C7" s="3" t="s">
        <v>291</v>
      </c>
      <c r="D7" s="12"/>
      <c r="E7" s="3"/>
    </row>
    <row r="8" customFormat="false" ht="15" hidden="false" customHeight="true" outlineLevel="0" collapsed="false">
      <c r="A8" s="3" t="s">
        <v>292</v>
      </c>
      <c r="B8" s="3" t="s">
        <v>293</v>
      </c>
      <c r="C8" s="3" t="s">
        <v>294</v>
      </c>
      <c r="D8" s="12"/>
      <c r="E8" s="3"/>
    </row>
    <row r="9" customFormat="false" ht="15" hidden="false" customHeight="true" outlineLevel="0" collapsed="false">
      <c r="A9" s="3" t="s">
        <v>220</v>
      </c>
      <c r="B9" s="3" t="s">
        <v>295</v>
      </c>
      <c r="C9" s="3" t="s">
        <v>296</v>
      </c>
      <c r="D9" s="12"/>
      <c r="E9" s="3"/>
    </row>
    <row r="10" customFormat="false" ht="15" hidden="false" customHeight="true" outlineLevel="0" collapsed="false">
      <c r="A10" s="3" t="s">
        <v>297</v>
      </c>
      <c r="B10" s="3" t="s">
        <v>298</v>
      </c>
      <c r="C10" s="3" t="s">
        <v>299</v>
      </c>
      <c r="D10" s="12"/>
      <c r="E10" s="3"/>
    </row>
    <row r="11" customFormat="false" ht="15" hidden="false" customHeight="true" outlineLevel="0" collapsed="false">
      <c r="A11" s="3" t="s">
        <v>300</v>
      </c>
      <c r="B11" s="3" t="s">
        <v>301</v>
      </c>
      <c r="C11" s="3" t="s">
        <v>302</v>
      </c>
      <c r="D11" s="12"/>
      <c r="E11" s="3"/>
    </row>
    <row r="12" customFormat="false" ht="15" hidden="false" customHeight="true" outlineLevel="0" collapsed="false">
      <c r="A12" s="3" t="s">
        <v>303</v>
      </c>
      <c r="B12" s="3" t="s">
        <v>304</v>
      </c>
      <c r="C12" s="3" t="s">
        <v>305</v>
      </c>
      <c r="D12" s="12"/>
      <c r="E12" s="3"/>
    </row>
    <row r="13" customFormat="false" ht="15" hidden="false" customHeight="true" outlineLevel="0" collapsed="false">
      <c r="A13" s="3" t="s">
        <v>306</v>
      </c>
      <c r="B13" s="3" t="s">
        <v>307</v>
      </c>
      <c r="C13" s="3" t="s">
        <v>308</v>
      </c>
      <c r="D13" s="12"/>
      <c r="E13" s="3"/>
    </row>
    <row r="14" customFormat="false" ht="15" hidden="false" customHeight="true" outlineLevel="0" collapsed="false">
      <c r="A14" s="3" t="s">
        <v>185</v>
      </c>
      <c r="B14" s="3" t="s">
        <v>309</v>
      </c>
      <c r="C14" s="3" t="s">
        <v>310</v>
      </c>
      <c r="D14" s="12"/>
      <c r="E14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16"/>
    <col collapsed="false" customWidth="true" hidden="false" outlineLevel="0" max="3" min="3" style="1" width="18"/>
    <col collapsed="false" customWidth="true" hidden="false" outlineLevel="0" max="5" min="4" style="1" width="12"/>
    <col collapsed="false" customWidth="true" hidden="false" outlineLevel="0" max="6" min="6" style="1" width="14"/>
    <col collapsed="false" customWidth="true" hidden="false" outlineLevel="0" max="7" min="7" style="1" width="12"/>
    <col collapsed="false" customWidth="true" hidden="false" outlineLevel="0" max="8" min="8" style="1" width="26"/>
    <col collapsed="false" customWidth="true" hidden="false" outlineLevel="0" max="9" min="9" style="1" width="12"/>
  </cols>
  <sheetData>
    <row r="1" customFormat="false" ht="15" hidden="false" customHeight="true" outlineLevel="0" collapsed="false">
      <c r="A1" s="2" t="s">
        <v>311</v>
      </c>
      <c r="B1" s="3"/>
      <c r="C1" s="3"/>
      <c r="D1" s="3"/>
      <c r="E1" s="3"/>
      <c r="F1" s="3"/>
      <c r="G1" s="3"/>
      <c r="H1" s="3"/>
      <c r="I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26.25" hidden="false" customHeight="true" outlineLevel="0" collapsed="false">
      <c r="A3" s="5" t="s">
        <v>312</v>
      </c>
      <c r="B3" s="5" t="s">
        <v>313</v>
      </c>
      <c r="C3" s="5" t="s">
        <v>314</v>
      </c>
      <c r="D3" s="5" t="s">
        <v>315</v>
      </c>
      <c r="E3" s="5" t="s">
        <v>316</v>
      </c>
      <c r="F3" s="5" t="s">
        <v>317</v>
      </c>
      <c r="G3" s="5" t="s">
        <v>318</v>
      </c>
      <c r="H3" s="5" t="s">
        <v>319</v>
      </c>
      <c r="I3" s="5" t="s">
        <v>8</v>
      </c>
    </row>
    <row r="4" customFormat="false" ht="15" hidden="false" customHeight="true" outlineLevel="0" collapsed="false">
      <c r="A4" s="3" t="s">
        <v>320</v>
      </c>
      <c r="B4" s="3" t="s">
        <v>152</v>
      </c>
      <c r="C4" s="3" t="s">
        <v>321</v>
      </c>
      <c r="D4" s="3" t="s">
        <v>322</v>
      </c>
      <c r="E4" s="3" t="s">
        <v>323</v>
      </c>
      <c r="F4" s="3" t="s">
        <v>324</v>
      </c>
      <c r="G4" s="3" t="s">
        <v>325</v>
      </c>
      <c r="H4" s="3" t="s">
        <v>326</v>
      </c>
      <c r="I4" s="3" t="s">
        <v>327</v>
      </c>
    </row>
    <row r="5" customFormat="false" ht="15" hidden="false" customHeight="true" outlineLevel="0" collapsed="false">
      <c r="A5" s="3" t="s">
        <v>328</v>
      </c>
      <c r="B5" s="3" t="s">
        <v>329</v>
      </c>
      <c r="C5" s="3" t="s">
        <v>330</v>
      </c>
      <c r="D5" s="3" t="s">
        <v>322</v>
      </c>
      <c r="E5" s="3" t="s">
        <v>331</v>
      </c>
      <c r="F5" s="3" t="s">
        <v>332</v>
      </c>
      <c r="G5" s="3" t="s">
        <v>333</v>
      </c>
      <c r="H5" s="3" t="s">
        <v>334</v>
      </c>
      <c r="I5" s="3" t="s">
        <v>335</v>
      </c>
    </row>
    <row r="6" customFormat="false" ht="15" hidden="false" customHeight="true" outlineLevel="0" collapsed="false">
      <c r="A6" s="3" t="s">
        <v>336</v>
      </c>
      <c r="B6" s="3" t="s">
        <v>337</v>
      </c>
      <c r="C6" s="3" t="s">
        <v>338</v>
      </c>
      <c r="D6" s="3" t="s">
        <v>322</v>
      </c>
      <c r="E6" s="3" t="s">
        <v>323</v>
      </c>
      <c r="F6" s="3" t="s">
        <v>339</v>
      </c>
      <c r="G6" s="3" t="s">
        <v>340</v>
      </c>
      <c r="H6" s="3" t="s">
        <v>341</v>
      </c>
      <c r="I6" s="3" t="s">
        <v>342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2026-09-07T16:00:57Z</dcterms:created>
  <dc:creator>openpyxl</dc:creator>
  <dc:description/>
  <dc:language>en-US</dc:language>
  <cp:lastModifiedBy/>
  <dcterms:modified xsi:type="dcterms:W3CDTF">2026-09-08T07:26:46Z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